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2" windowWidth="19392" windowHeight="7608"/>
  </bookViews>
  <sheets>
    <sheet name="AL17150-10B Design tool" sheetId="1" r:id="rId1"/>
    <sheet name="Data" sheetId="2" state="hidden" r:id="rId2"/>
    <sheet name="IL" sheetId="3" state="hidden" r:id="rId3"/>
  </sheets>
  <definedNames>
    <definedName name="CFB" localSheetId="0">'AL17150-10B Design tool'!$C$45</definedName>
    <definedName name="CFB">#REF!</definedName>
    <definedName name="CFBa" localSheetId="0">'AL17150-10B Design tool'!$C$47</definedName>
    <definedName name="CFBa">#REF!</definedName>
    <definedName name="CFBaes" localSheetId="0">'AL17150-10B Design tool'!$G$47</definedName>
    <definedName name="Coa" localSheetId="0">'AL17150-10B Design tool'!$C$41</definedName>
    <definedName name="Coa">#REF!</definedName>
    <definedName name="Cout" localSheetId="0">'AL17150-10B Design tool'!$C$40</definedName>
    <definedName name="Cout">#REF!</definedName>
    <definedName name="ESR" localSheetId="0">'AL17150-10B Design tool'!#REF!</definedName>
    <definedName name="ESR">#REF!</definedName>
    <definedName name="fs" localSheetId="0">'AL17150-10B Design tool'!$L$9</definedName>
    <definedName name="Ies" localSheetId="0">'AL17150-10B Design tool'!$G$9</definedName>
    <definedName name="IL_max" localSheetId="0">'AL17150-10B Design tool'!#REF!</definedName>
    <definedName name="IL_max">#REF!</definedName>
    <definedName name="IL_min" localSheetId="0">'AL17150-10B Design tool'!#REF!</definedName>
    <definedName name="IL_RMS" localSheetId="0">'AL17150-10B Design tool'!#REF!</definedName>
    <definedName name="IL_RMS">#REF!</definedName>
    <definedName name="Imin" localSheetId="0">'AL17150-10B Design tool'!#REF!</definedName>
    <definedName name="Io" localSheetId="0">'AL17150-10B Design tool'!$C$9</definedName>
    <definedName name="Io">#REF!</definedName>
    <definedName name="Ipk" localSheetId="0">'AL17150-10B Design tool'!#REF!</definedName>
    <definedName name="Ipk">#REF!</definedName>
    <definedName name="Ipkmax_max">'AL17150-10B Design tool'!$C$14</definedName>
    <definedName name="Ipkmax_min">'AL17150-10B Design tool'!$C$16</definedName>
    <definedName name="Ipkmax_typ">'AL17150-10B Design tool'!$C$15</definedName>
    <definedName name="Lm" localSheetId="0">'AL17150-10B Design tool'!$C$23</definedName>
    <definedName name="RFBDes" localSheetId="0">'AL17150-10B Design tool'!$G$43</definedName>
    <definedName name="RFBDes">#REF!</definedName>
    <definedName name="RFBdown" localSheetId="0">'AL17150-10B Design tool'!$C$43</definedName>
    <definedName name="RFBdown">#REF!</definedName>
    <definedName name="RFBup" localSheetId="0">'AL17150-10B Design tool'!$C$44</definedName>
    <definedName name="RFBup">#REF!</definedName>
    <definedName name="Toff" localSheetId="0">'AL17150-10B Design tool'!#REF!</definedName>
    <definedName name="Toff">#REF!</definedName>
    <definedName name="Toffmin_max" localSheetId="0">'AL17150-10B Design tool'!$C$17</definedName>
    <definedName name="Toffmin_max">#REF!</definedName>
    <definedName name="Toffmin_min" localSheetId="0">'AL17150-10B Design tool'!$C$19</definedName>
    <definedName name="Toffmin_Typ" localSheetId="0">'AL17150-10B Design tool'!$C$18</definedName>
    <definedName name="Trr" localSheetId="0">'AL17150-10B Design tool'!$C$35</definedName>
    <definedName name="Vc1_max">'AL17150-10B Design tool'!$C$21</definedName>
    <definedName name="Vc1_min">'AL17150-10B Design tool'!$C$20</definedName>
    <definedName name="Ves" localSheetId="0">'AL17150-10B Design tool'!$G$8</definedName>
    <definedName name="Vinacmax" localSheetId="0">'AL17150-10B Design tool'!$C$21</definedName>
    <definedName name="Vinacmax">#REF!</definedName>
    <definedName name="Vinacmin" localSheetId="0">'AL17150-10B Design tool'!$C$20</definedName>
    <definedName name="Vinacmin">#REF!</definedName>
    <definedName name="Vision">#REF!</definedName>
    <definedName name="Vo" localSheetId="0">'AL17150-10B Design tool'!$C$8</definedName>
    <definedName name="Vo">#REF!</definedName>
    <definedName name="Vripple" localSheetId="0">'AL17150-10B Design tool'!$C$39</definedName>
    <definedName name="Vripple">#REF!</definedName>
    <definedName name="Vrrm" localSheetId="0">'AL17150-10B Design tool'!$C$36</definedName>
    <definedName name="WM" localSheetId="0">'AL17150-10B Design tool'!#REF!</definedName>
    <definedName name="WM">#REF!</definedName>
  </definedNames>
  <calcPr calcId="145621"/>
</workbook>
</file>

<file path=xl/calcChain.xml><?xml version="1.0" encoding="utf-8"?>
<calcChain xmlns="http://schemas.openxmlformats.org/spreadsheetml/2006/main">
  <c r="T1" i="1" l="1"/>
  <c r="T11" i="1" l="1"/>
  <c r="C49" i="1"/>
  <c r="T10" i="1" s="1"/>
  <c r="C52" i="1"/>
  <c r="T9" i="1" s="1"/>
  <c r="T8" i="1"/>
  <c r="T5" i="1"/>
  <c r="T4" i="1"/>
  <c r="T2" i="1"/>
  <c r="V1" i="1"/>
  <c r="C21" i="1" l="1"/>
  <c r="C20" i="1"/>
  <c r="G6" i="1"/>
  <c r="C36" i="1" l="1"/>
  <c r="C23" i="1" l="1"/>
  <c r="G24" i="1" s="1"/>
  <c r="C10" i="1"/>
  <c r="C25" i="1"/>
  <c r="E2" i="2"/>
  <c r="B7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/>
  <c r="B97" i="2" s="1"/>
  <c r="B98" i="2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6" i="2"/>
  <c r="E1" i="2"/>
  <c r="B11" i="3" l="1"/>
  <c r="C35" i="1"/>
  <c r="G1" i="2"/>
  <c r="C7" i="2" l="1"/>
  <c r="D7" i="2" s="1"/>
  <c r="C11" i="2"/>
  <c r="D11" i="2" s="1"/>
  <c r="C15" i="2"/>
  <c r="D15" i="2" s="1"/>
  <c r="C19" i="2"/>
  <c r="D19" i="2" s="1"/>
  <c r="C23" i="2"/>
  <c r="D23" i="2" s="1"/>
  <c r="C27" i="2"/>
  <c r="D27" i="2" s="1"/>
  <c r="C31" i="2"/>
  <c r="D31" i="2" s="1"/>
  <c r="C35" i="2"/>
  <c r="D35" i="2" s="1"/>
  <c r="C39" i="2"/>
  <c r="D39" i="2" s="1"/>
  <c r="C43" i="2"/>
  <c r="D43" i="2" s="1"/>
  <c r="C47" i="2"/>
  <c r="D47" i="2" s="1"/>
  <c r="C51" i="2"/>
  <c r="D51" i="2" s="1"/>
  <c r="C55" i="2"/>
  <c r="D55" i="2" s="1"/>
  <c r="C59" i="2"/>
  <c r="D59" i="2" s="1"/>
  <c r="C63" i="2"/>
  <c r="D63" i="2" s="1"/>
  <c r="C67" i="2"/>
  <c r="D67" i="2" s="1"/>
  <c r="C71" i="2"/>
  <c r="D71" i="2" s="1"/>
  <c r="C75" i="2"/>
  <c r="D75" i="2" s="1"/>
  <c r="C79" i="2"/>
  <c r="D79" i="2" s="1"/>
  <c r="C83" i="2"/>
  <c r="D83" i="2" s="1"/>
  <c r="C87" i="2"/>
  <c r="D87" i="2" s="1"/>
  <c r="C91" i="2"/>
  <c r="D91" i="2" s="1"/>
  <c r="C95" i="2"/>
  <c r="D95" i="2" s="1"/>
  <c r="C99" i="2"/>
  <c r="D99" i="2" s="1"/>
  <c r="C103" i="2"/>
  <c r="D103" i="2" s="1"/>
  <c r="C107" i="2"/>
  <c r="D107" i="2" s="1"/>
  <c r="C111" i="2"/>
  <c r="D111" i="2" s="1"/>
  <c r="C115" i="2"/>
  <c r="D115" i="2" s="1"/>
  <c r="C119" i="2"/>
  <c r="D119" i="2" s="1"/>
  <c r="C123" i="2"/>
  <c r="D123" i="2" s="1"/>
  <c r="C127" i="2"/>
  <c r="D127" i="2" s="1"/>
  <c r="C131" i="2"/>
  <c r="D131" i="2" s="1"/>
  <c r="C135" i="2"/>
  <c r="D135" i="2" s="1"/>
  <c r="C139" i="2"/>
  <c r="D139" i="2" s="1"/>
  <c r="C143" i="2"/>
  <c r="D143" i="2" s="1"/>
  <c r="C147" i="2"/>
  <c r="D147" i="2" s="1"/>
  <c r="C151" i="2"/>
  <c r="D151" i="2" s="1"/>
  <c r="C155" i="2"/>
  <c r="D155" i="2" s="1"/>
  <c r="C159" i="2"/>
  <c r="D159" i="2" s="1"/>
  <c r="C163" i="2"/>
  <c r="D163" i="2" s="1"/>
  <c r="C167" i="2"/>
  <c r="D167" i="2" s="1"/>
  <c r="C171" i="2"/>
  <c r="D171" i="2" s="1"/>
  <c r="C175" i="2"/>
  <c r="D175" i="2" s="1"/>
  <c r="C179" i="2"/>
  <c r="D179" i="2" s="1"/>
  <c r="C183" i="2"/>
  <c r="D183" i="2" s="1"/>
  <c r="C187" i="2"/>
  <c r="D187" i="2" s="1"/>
  <c r="C191" i="2"/>
  <c r="D191" i="2" s="1"/>
  <c r="C195" i="2"/>
  <c r="D195" i="2" s="1"/>
  <c r="C199" i="2"/>
  <c r="D199" i="2" s="1"/>
  <c r="C203" i="2"/>
  <c r="D203" i="2" s="1"/>
  <c r="C207" i="2"/>
  <c r="D207" i="2" s="1"/>
  <c r="C211" i="2"/>
  <c r="D211" i="2" s="1"/>
  <c r="C215" i="2"/>
  <c r="D215" i="2" s="1"/>
  <c r="C219" i="2"/>
  <c r="D219" i="2" s="1"/>
  <c r="C223" i="2"/>
  <c r="D223" i="2" s="1"/>
  <c r="C227" i="2"/>
  <c r="D227" i="2" s="1"/>
  <c r="C231" i="2"/>
  <c r="D231" i="2" s="1"/>
  <c r="C235" i="2"/>
  <c r="D235" i="2" s="1"/>
  <c r="C239" i="2"/>
  <c r="D239" i="2" s="1"/>
  <c r="C243" i="2"/>
  <c r="D243" i="2" s="1"/>
  <c r="C247" i="2"/>
  <c r="D247" i="2" s="1"/>
  <c r="C251" i="2"/>
  <c r="D251" i="2" s="1"/>
  <c r="C255" i="2"/>
  <c r="D255" i="2" s="1"/>
  <c r="C8" i="2"/>
  <c r="D8" i="2" s="1"/>
  <c r="C12" i="2"/>
  <c r="D12" i="2" s="1"/>
  <c r="C16" i="2"/>
  <c r="D16" i="2" s="1"/>
  <c r="C20" i="2"/>
  <c r="D20" i="2" s="1"/>
  <c r="C24" i="2"/>
  <c r="D24" i="2" s="1"/>
  <c r="C28" i="2"/>
  <c r="D28" i="2" s="1"/>
  <c r="C32" i="2"/>
  <c r="D32" i="2" s="1"/>
  <c r="C36" i="2"/>
  <c r="D36" i="2" s="1"/>
  <c r="C40" i="2"/>
  <c r="D40" i="2" s="1"/>
  <c r="C44" i="2"/>
  <c r="D44" i="2" s="1"/>
  <c r="C48" i="2"/>
  <c r="D48" i="2" s="1"/>
  <c r="C52" i="2"/>
  <c r="D52" i="2" s="1"/>
  <c r="C56" i="2"/>
  <c r="D56" i="2" s="1"/>
  <c r="C60" i="2"/>
  <c r="D60" i="2" s="1"/>
  <c r="C64" i="2"/>
  <c r="D64" i="2" s="1"/>
  <c r="C68" i="2"/>
  <c r="D68" i="2" s="1"/>
  <c r="C72" i="2"/>
  <c r="D72" i="2" s="1"/>
  <c r="C76" i="2"/>
  <c r="D76" i="2" s="1"/>
  <c r="C80" i="2"/>
  <c r="D80" i="2" s="1"/>
  <c r="C84" i="2"/>
  <c r="D84" i="2" s="1"/>
  <c r="C88" i="2"/>
  <c r="D88" i="2" s="1"/>
  <c r="C92" i="2"/>
  <c r="D92" i="2" s="1"/>
  <c r="C9" i="2"/>
  <c r="D9" i="2" s="1"/>
  <c r="C17" i="2"/>
  <c r="D17" i="2" s="1"/>
  <c r="C25" i="2"/>
  <c r="D25" i="2" s="1"/>
  <c r="C33" i="2"/>
  <c r="D33" i="2" s="1"/>
  <c r="C41" i="2"/>
  <c r="D41" i="2" s="1"/>
  <c r="C49" i="2"/>
  <c r="D49" i="2" s="1"/>
  <c r="C57" i="2"/>
  <c r="D57" i="2" s="1"/>
  <c r="C65" i="2"/>
  <c r="D65" i="2" s="1"/>
  <c r="C73" i="2"/>
  <c r="D73" i="2" s="1"/>
  <c r="C81" i="2"/>
  <c r="D81" i="2" s="1"/>
  <c r="C89" i="2"/>
  <c r="D89" i="2" s="1"/>
  <c r="C96" i="2"/>
  <c r="D96" i="2" s="1"/>
  <c r="C101" i="2"/>
  <c r="D101" i="2" s="1"/>
  <c r="C106" i="2"/>
  <c r="D106" i="2" s="1"/>
  <c r="C112" i="2"/>
  <c r="D112" i="2" s="1"/>
  <c r="C117" i="2"/>
  <c r="D117" i="2" s="1"/>
  <c r="C122" i="2"/>
  <c r="D122" i="2" s="1"/>
  <c r="C128" i="2"/>
  <c r="D128" i="2" s="1"/>
  <c r="C133" i="2"/>
  <c r="D133" i="2" s="1"/>
  <c r="C138" i="2"/>
  <c r="D138" i="2" s="1"/>
  <c r="C144" i="2"/>
  <c r="D144" i="2" s="1"/>
  <c r="C149" i="2"/>
  <c r="D149" i="2" s="1"/>
  <c r="C154" i="2"/>
  <c r="D154" i="2" s="1"/>
  <c r="C160" i="2"/>
  <c r="D160" i="2" s="1"/>
  <c r="C165" i="2"/>
  <c r="D165" i="2" s="1"/>
  <c r="C170" i="2"/>
  <c r="D170" i="2" s="1"/>
  <c r="C176" i="2"/>
  <c r="D176" i="2" s="1"/>
  <c r="C181" i="2"/>
  <c r="D181" i="2" s="1"/>
  <c r="C186" i="2"/>
  <c r="D186" i="2" s="1"/>
  <c r="C192" i="2"/>
  <c r="D192" i="2" s="1"/>
  <c r="C197" i="2"/>
  <c r="D197" i="2" s="1"/>
  <c r="C202" i="2"/>
  <c r="D202" i="2" s="1"/>
  <c r="C208" i="2"/>
  <c r="D208" i="2" s="1"/>
  <c r="C213" i="2"/>
  <c r="D213" i="2" s="1"/>
  <c r="C218" i="2"/>
  <c r="D218" i="2" s="1"/>
  <c r="C224" i="2"/>
  <c r="D224" i="2" s="1"/>
  <c r="C229" i="2"/>
  <c r="D229" i="2" s="1"/>
  <c r="C234" i="2"/>
  <c r="D234" i="2" s="1"/>
  <c r="C240" i="2"/>
  <c r="D240" i="2" s="1"/>
  <c r="C245" i="2"/>
  <c r="D245" i="2" s="1"/>
  <c r="C250" i="2"/>
  <c r="D250" i="2" s="1"/>
  <c r="C256" i="2"/>
  <c r="D256" i="2" s="1"/>
  <c r="C10" i="2"/>
  <c r="D10" i="2" s="1"/>
  <c r="C18" i="2"/>
  <c r="D18" i="2" s="1"/>
  <c r="C26" i="2"/>
  <c r="D26" i="2" s="1"/>
  <c r="C34" i="2"/>
  <c r="D34" i="2" s="1"/>
  <c r="C42" i="2"/>
  <c r="D42" i="2" s="1"/>
  <c r="C50" i="2"/>
  <c r="D50" i="2" s="1"/>
  <c r="C58" i="2"/>
  <c r="D58" i="2" s="1"/>
  <c r="C66" i="2"/>
  <c r="D66" i="2" s="1"/>
  <c r="C74" i="2"/>
  <c r="D74" i="2" s="1"/>
  <c r="C82" i="2"/>
  <c r="D82" i="2" s="1"/>
  <c r="C90" i="2"/>
  <c r="D90" i="2" s="1"/>
  <c r="C97" i="2"/>
  <c r="D97" i="2" s="1"/>
  <c r="C102" i="2"/>
  <c r="D102" i="2" s="1"/>
  <c r="C108" i="2"/>
  <c r="D108" i="2" s="1"/>
  <c r="C113" i="2"/>
  <c r="D113" i="2" s="1"/>
  <c r="C118" i="2"/>
  <c r="D118" i="2" s="1"/>
  <c r="C124" i="2"/>
  <c r="D124" i="2" s="1"/>
  <c r="C129" i="2"/>
  <c r="D129" i="2" s="1"/>
  <c r="C134" i="2"/>
  <c r="D134" i="2" s="1"/>
  <c r="C140" i="2"/>
  <c r="D140" i="2" s="1"/>
  <c r="C145" i="2"/>
  <c r="D145" i="2" s="1"/>
  <c r="C150" i="2"/>
  <c r="D150" i="2" s="1"/>
  <c r="C156" i="2"/>
  <c r="D156" i="2" s="1"/>
  <c r="C161" i="2"/>
  <c r="D161" i="2" s="1"/>
  <c r="C166" i="2"/>
  <c r="D166" i="2" s="1"/>
  <c r="C172" i="2"/>
  <c r="D172" i="2" s="1"/>
  <c r="C177" i="2"/>
  <c r="D177" i="2" s="1"/>
  <c r="C182" i="2"/>
  <c r="D182" i="2" s="1"/>
  <c r="C188" i="2"/>
  <c r="D188" i="2" s="1"/>
  <c r="C193" i="2"/>
  <c r="D193" i="2" s="1"/>
  <c r="C198" i="2"/>
  <c r="D198" i="2" s="1"/>
  <c r="C204" i="2"/>
  <c r="D204" i="2" s="1"/>
  <c r="C209" i="2"/>
  <c r="D209" i="2" s="1"/>
  <c r="C214" i="2"/>
  <c r="D214" i="2" s="1"/>
  <c r="C220" i="2"/>
  <c r="D220" i="2" s="1"/>
  <c r="C225" i="2"/>
  <c r="D225" i="2" s="1"/>
  <c r="C230" i="2"/>
  <c r="D230" i="2" s="1"/>
  <c r="C236" i="2"/>
  <c r="D236" i="2" s="1"/>
  <c r="C241" i="2"/>
  <c r="D241" i="2" s="1"/>
  <c r="C246" i="2"/>
  <c r="D246" i="2" s="1"/>
  <c r="C252" i="2"/>
  <c r="D252" i="2" s="1"/>
  <c r="C257" i="2"/>
  <c r="D257" i="2" s="1"/>
  <c r="C13" i="2"/>
  <c r="D13" i="2" s="1"/>
  <c r="C21" i="2"/>
  <c r="D21" i="2" s="1"/>
  <c r="C29" i="2"/>
  <c r="D29" i="2" s="1"/>
  <c r="C37" i="2"/>
  <c r="D37" i="2" s="1"/>
  <c r="C45" i="2"/>
  <c r="D45" i="2" s="1"/>
  <c r="C53" i="2"/>
  <c r="D53" i="2" s="1"/>
  <c r="C61" i="2"/>
  <c r="D61" i="2" s="1"/>
  <c r="C69" i="2"/>
  <c r="D69" i="2" s="1"/>
  <c r="C77" i="2"/>
  <c r="D77" i="2" s="1"/>
  <c r="C85" i="2"/>
  <c r="D85" i="2" s="1"/>
  <c r="C93" i="2"/>
  <c r="D93" i="2" s="1"/>
  <c r="C98" i="2"/>
  <c r="D98" i="2" s="1"/>
  <c r="C104" i="2"/>
  <c r="D104" i="2" s="1"/>
  <c r="C109" i="2"/>
  <c r="D109" i="2" s="1"/>
  <c r="C114" i="2"/>
  <c r="D114" i="2" s="1"/>
  <c r="C120" i="2"/>
  <c r="D120" i="2" s="1"/>
  <c r="C125" i="2"/>
  <c r="D125" i="2" s="1"/>
  <c r="C130" i="2"/>
  <c r="D130" i="2" s="1"/>
  <c r="C136" i="2"/>
  <c r="D136" i="2" s="1"/>
  <c r="C141" i="2"/>
  <c r="D141" i="2" s="1"/>
  <c r="C146" i="2"/>
  <c r="D146" i="2" s="1"/>
  <c r="C152" i="2"/>
  <c r="D152" i="2" s="1"/>
  <c r="C157" i="2"/>
  <c r="D157" i="2" s="1"/>
  <c r="C162" i="2"/>
  <c r="D162" i="2" s="1"/>
  <c r="C168" i="2"/>
  <c r="D168" i="2" s="1"/>
  <c r="C173" i="2"/>
  <c r="D173" i="2" s="1"/>
  <c r="C178" i="2"/>
  <c r="D178" i="2" s="1"/>
  <c r="C184" i="2"/>
  <c r="D184" i="2" s="1"/>
  <c r="C189" i="2"/>
  <c r="D189" i="2" s="1"/>
  <c r="C194" i="2"/>
  <c r="D194" i="2" s="1"/>
  <c r="C200" i="2"/>
  <c r="D200" i="2" s="1"/>
  <c r="C205" i="2"/>
  <c r="D205" i="2" s="1"/>
  <c r="C210" i="2"/>
  <c r="D210" i="2" s="1"/>
  <c r="C216" i="2"/>
  <c r="D216" i="2" s="1"/>
  <c r="C221" i="2"/>
  <c r="D221" i="2" s="1"/>
  <c r="C226" i="2"/>
  <c r="D226" i="2" s="1"/>
  <c r="C232" i="2"/>
  <c r="D232" i="2" s="1"/>
  <c r="C237" i="2"/>
  <c r="D237" i="2" s="1"/>
  <c r="C242" i="2"/>
  <c r="D242" i="2" s="1"/>
  <c r="C248" i="2"/>
  <c r="D248" i="2" s="1"/>
  <c r="C253" i="2"/>
  <c r="D253" i="2" s="1"/>
  <c r="C5" i="2"/>
  <c r="D5" i="2" s="1"/>
  <c r="C6" i="2"/>
  <c r="D6" i="2" s="1"/>
  <c r="C14" i="2"/>
  <c r="D14" i="2" s="1"/>
  <c r="C22" i="2"/>
  <c r="D22" i="2" s="1"/>
  <c r="C30" i="2"/>
  <c r="D30" i="2" s="1"/>
  <c r="C38" i="2"/>
  <c r="D38" i="2" s="1"/>
  <c r="C46" i="2"/>
  <c r="D46" i="2" s="1"/>
  <c r="C54" i="2"/>
  <c r="D54" i="2" s="1"/>
  <c r="C62" i="2"/>
  <c r="D62" i="2" s="1"/>
  <c r="C70" i="2"/>
  <c r="D70" i="2" s="1"/>
  <c r="C78" i="2"/>
  <c r="D78" i="2" s="1"/>
  <c r="C86" i="2"/>
  <c r="D86" i="2" s="1"/>
  <c r="C94" i="2"/>
  <c r="D94" i="2" s="1"/>
  <c r="C100" i="2"/>
  <c r="D100" i="2" s="1"/>
  <c r="C105" i="2"/>
  <c r="D105" i="2" s="1"/>
  <c r="C110" i="2"/>
  <c r="D110" i="2" s="1"/>
  <c r="C116" i="2"/>
  <c r="D116" i="2" s="1"/>
  <c r="C121" i="2"/>
  <c r="D121" i="2" s="1"/>
  <c r="C126" i="2"/>
  <c r="D126" i="2" s="1"/>
  <c r="C132" i="2"/>
  <c r="D132" i="2" s="1"/>
  <c r="C137" i="2"/>
  <c r="D137" i="2" s="1"/>
  <c r="C142" i="2"/>
  <c r="D142" i="2" s="1"/>
  <c r="C148" i="2"/>
  <c r="D148" i="2" s="1"/>
  <c r="C153" i="2"/>
  <c r="D153" i="2" s="1"/>
  <c r="C158" i="2"/>
  <c r="D158" i="2" s="1"/>
  <c r="C164" i="2"/>
  <c r="D164" i="2" s="1"/>
  <c r="C169" i="2"/>
  <c r="D169" i="2" s="1"/>
  <c r="C174" i="2"/>
  <c r="D174" i="2" s="1"/>
  <c r="C180" i="2"/>
  <c r="D180" i="2" s="1"/>
  <c r="C185" i="2"/>
  <c r="D185" i="2" s="1"/>
  <c r="C190" i="2"/>
  <c r="D190" i="2" s="1"/>
  <c r="C196" i="2"/>
  <c r="D196" i="2" s="1"/>
  <c r="C201" i="2"/>
  <c r="D201" i="2" s="1"/>
  <c r="C206" i="2"/>
  <c r="D206" i="2" s="1"/>
  <c r="C212" i="2"/>
  <c r="D212" i="2" s="1"/>
  <c r="C217" i="2"/>
  <c r="D217" i="2" s="1"/>
  <c r="C222" i="2"/>
  <c r="D222" i="2" s="1"/>
  <c r="C228" i="2"/>
  <c r="D228" i="2" s="1"/>
  <c r="C233" i="2"/>
  <c r="D233" i="2" s="1"/>
  <c r="C238" i="2"/>
  <c r="D238" i="2" s="1"/>
  <c r="C244" i="2"/>
  <c r="D244" i="2" s="1"/>
  <c r="C249" i="2"/>
  <c r="D249" i="2" s="1"/>
  <c r="C254" i="2"/>
  <c r="D254" i="2" s="1"/>
  <c r="B2" i="2" l="1"/>
  <c r="B3" i="2"/>
  <c r="F47" i="1"/>
  <c r="C44" i="1" l="1"/>
  <c r="C45" i="1" l="1"/>
  <c r="T7" i="1"/>
  <c r="C26" i="1"/>
  <c r="C31" i="1" s="1"/>
  <c r="F39" i="1"/>
  <c r="F40" i="1" s="1"/>
  <c r="F41" i="1" s="1"/>
  <c r="C27" i="1"/>
  <c r="C3" i="3" s="1"/>
  <c r="C46" i="1"/>
  <c r="G47" i="1" s="1"/>
  <c r="C28" i="1" l="1"/>
  <c r="C4" i="3" s="1"/>
  <c r="B18" i="3" s="1"/>
  <c r="C2" i="3"/>
  <c r="C25" i="3" s="1"/>
  <c r="C18" i="3"/>
  <c r="C26" i="3"/>
  <c r="C27" i="3" s="1"/>
  <c r="C7" i="3"/>
  <c r="C24" i="3"/>
  <c r="C17" i="3"/>
  <c r="C20" i="3" s="1"/>
  <c r="C15" i="3"/>
  <c r="C23" i="3"/>
  <c r="C21" i="3"/>
  <c r="C33" i="1" l="1"/>
  <c r="C9" i="3" s="1"/>
  <c r="B17" i="3" s="1"/>
  <c r="B20" i="3" s="1"/>
  <c r="C29" i="1"/>
  <c r="C5" i="3" s="1"/>
  <c r="B19" i="3"/>
  <c r="C37" i="1"/>
  <c r="C30" i="1"/>
  <c r="B21" i="3"/>
  <c r="B22" i="3" s="1"/>
  <c r="B16" i="3"/>
  <c r="C16" i="3"/>
  <c r="C19" i="3" s="1"/>
  <c r="C22" i="3"/>
  <c r="C32" i="1" l="1"/>
  <c r="C8" i="3" s="1"/>
  <c r="B23" i="3"/>
  <c r="C6" i="3"/>
  <c r="C40" i="1"/>
  <c r="G41" i="1" s="1"/>
  <c r="B24" i="3" l="1"/>
  <c r="B25" i="3" s="1"/>
  <c r="B26" i="3" s="1"/>
  <c r="B27" i="3" s="1"/>
</calcChain>
</file>

<file path=xl/sharedStrings.xml><?xml version="1.0" encoding="utf-8"?>
<sst xmlns="http://schemas.openxmlformats.org/spreadsheetml/2006/main" count="190" uniqueCount="164">
  <si>
    <t>R5</t>
    <phoneticPr fontId="1" type="noConversion"/>
  </si>
  <si>
    <t>VCC Supply Resistor R5 Design</t>
    <phoneticPr fontId="1" type="noConversion"/>
  </si>
  <si>
    <t>nF</t>
    <phoneticPr fontId="1" type="noConversion"/>
  </si>
  <si>
    <t>C5</t>
    <phoneticPr fontId="1" type="noConversion"/>
  </si>
  <si>
    <t>Actual Sample-Hold Cap</t>
    <phoneticPr fontId="1" type="noConversion"/>
  </si>
  <si>
    <t>C5_max</t>
    <phoneticPr fontId="1" type="noConversion"/>
  </si>
  <si>
    <t>Sample-Hold Cap (Max)</t>
    <phoneticPr fontId="1" type="noConversion"/>
  </si>
  <si>
    <t>R1</t>
    <phoneticPr fontId="1" type="noConversion"/>
  </si>
  <si>
    <t>FB pin High side Resistor</t>
    <phoneticPr fontId="1" type="noConversion"/>
  </si>
  <si>
    <t>R2</t>
    <phoneticPr fontId="1" type="noConversion"/>
  </si>
  <si>
    <t>FB pin Low side Resistor</t>
    <phoneticPr fontId="1" type="noConversion"/>
  </si>
  <si>
    <t>Feedback Resistor Design</t>
    <phoneticPr fontId="1" type="noConversion"/>
  </si>
  <si>
    <t>C4</t>
    <phoneticPr fontId="1" type="noConversion"/>
  </si>
  <si>
    <t>Actual E-CAP</t>
    <phoneticPr fontId="1" type="noConversion"/>
  </si>
  <si>
    <t>C4_min</t>
    <phoneticPr fontId="1" type="noConversion"/>
  </si>
  <si>
    <t>Minimum E-CAP</t>
    <phoneticPr fontId="1" type="noConversion"/>
  </si>
  <si>
    <t>mV</t>
    <phoneticPr fontId="1" type="noConversion"/>
  </si>
  <si>
    <t>Vripple</t>
    <phoneticPr fontId="1" type="noConversion"/>
  </si>
  <si>
    <t>Target Output Ripple Voltage</t>
    <phoneticPr fontId="1" type="noConversion"/>
  </si>
  <si>
    <t>Output E-CAP C4 Design</t>
    <phoneticPr fontId="1" type="noConversion"/>
  </si>
  <si>
    <t>mA</t>
    <phoneticPr fontId="1" type="noConversion"/>
  </si>
  <si>
    <t>ID_AVG</t>
    <phoneticPr fontId="1" type="noConversion"/>
  </si>
  <si>
    <t>AVG Diode Current</t>
    <phoneticPr fontId="1" type="noConversion"/>
  </si>
  <si>
    <t>V</t>
    <phoneticPr fontId="1" type="noConversion"/>
  </si>
  <si>
    <t>Vrrm</t>
    <phoneticPr fontId="1" type="noConversion"/>
  </si>
  <si>
    <t>Peak Repetitive Reverse Voltage(Min)</t>
    <phoneticPr fontId="1" type="noConversion"/>
  </si>
  <si>
    <t>ns</t>
    <phoneticPr fontId="1" type="noConversion"/>
  </si>
  <si>
    <t>Trr</t>
    <phoneticPr fontId="1" type="noConversion"/>
  </si>
  <si>
    <t>Reverse Recovery Time</t>
    <phoneticPr fontId="1" type="noConversion"/>
  </si>
  <si>
    <t>BUCK Diode D3 Selection</t>
    <phoneticPr fontId="1" type="noConversion"/>
  </si>
  <si>
    <t>Minimum Inductance</t>
    <phoneticPr fontId="1" type="noConversion"/>
  </si>
  <si>
    <t>IL_min</t>
    <phoneticPr fontId="1" type="noConversion"/>
  </si>
  <si>
    <t>μs</t>
    <phoneticPr fontId="1" type="noConversion"/>
  </si>
  <si>
    <t>Toffmin_min</t>
    <phoneticPr fontId="1" type="noConversion"/>
  </si>
  <si>
    <t>Minimum Toffmin</t>
    <phoneticPr fontId="1" type="noConversion"/>
  </si>
  <si>
    <t>Typical Toffmin</t>
    <phoneticPr fontId="1" type="noConversion"/>
  </si>
  <si>
    <t>Toffmin_max</t>
    <phoneticPr fontId="1" type="noConversion"/>
  </si>
  <si>
    <t>Maximum Toffmin</t>
    <phoneticPr fontId="1" type="noConversion"/>
  </si>
  <si>
    <t>mA</t>
    <phoneticPr fontId="1" type="noConversion"/>
  </si>
  <si>
    <t>Ipkmax_min</t>
    <phoneticPr fontId="1" type="noConversion"/>
  </si>
  <si>
    <t>Minimum Ipkmax</t>
    <phoneticPr fontId="1" type="noConversion"/>
  </si>
  <si>
    <t>Ipkmax_typ</t>
    <phoneticPr fontId="1" type="noConversion"/>
  </si>
  <si>
    <t>Typical Ipkmax</t>
    <phoneticPr fontId="1" type="noConversion"/>
  </si>
  <si>
    <t>Ipkmax_max</t>
    <phoneticPr fontId="1" type="noConversion"/>
  </si>
  <si>
    <t>Maximum Ipkmax</t>
    <phoneticPr fontId="1" type="noConversion"/>
  </si>
  <si>
    <t>Rated Output Current</t>
    <phoneticPr fontId="1" type="noConversion"/>
  </si>
  <si>
    <t>V</t>
    <phoneticPr fontId="1" type="noConversion"/>
  </si>
  <si>
    <t>Rated Output Voltage</t>
    <phoneticPr fontId="1" type="noConversion"/>
  </si>
  <si>
    <t>Vin_max</t>
    <phoneticPr fontId="1" type="noConversion"/>
  </si>
  <si>
    <t>Vin_min</t>
    <phoneticPr fontId="1" type="noConversion"/>
  </si>
  <si>
    <t>System Input &amp; Output Setting</t>
    <phoneticPr fontId="1" type="noConversion"/>
  </si>
  <si>
    <t>Note</t>
    <phoneticPr fontId="1" type="noConversion"/>
  </si>
  <si>
    <t>Unit</t>
    <phoneticPr fontId="1" type="noConversion"/>
  </si>
  <si>
    <t>Value</t>
    <phoneticPr fontId="1" type="noConversion"/>
  </si>
  <si>
    <t>Symbol</t>
    <phoneticPr fontId="1" type="noConversion"/>
  </si>
  <si>
    <t>Parameters</t>
    <phoneticPr fontId="1" type="noConversion"/>
  </si>
  <si>
    <t>AL17150-10B BUCK Design Tool</t>
    <phoneticPr fontId="1" type="noConversion"/>
  </si>
  <si>
    <t>Inductance L2 Calculation</t>
    <phoneticPr fontId="1" type="noConversion"/>
  </si>
  <si>
    <t>μs</t>
    <phoneticPr fontId="1" type="noConversion"/>
  </si>
  <si>
    <t>Toffmin_typ</t>
    <phoneticPr fontId="1" type="noConversion"/>
  </si>
  <si>
    <t>Lmin</t>
    <phoneticPr fontId="1" type="noConversion"/>
  </si>
  <si>
    <t>Actual Inductance</t>
    <phoneticPr fontId="1" type="noConversion"/>
  </si>
  <si>
    <t>L2</t>
    <phoneticPr fontId="1" type="noConversion"/>
  </si>
  <si>
    <t>Input Capacitor</t>
    <phoneticPr fontId="1" type="noConversion"/>
  </si>
  <si>
    <t>Cin</t>
    <phoneticPr fontId="1" type="noConversion"/>
  </si>
  <si>
    <t>Hz</t>
    <phoneticPr fontId="1" type="noConversion"/>
  </si>
  <si>
    <t>T</t>
    <phoneticPr fontId="1" type="noConversion"/>
  </si>
  <si>
    <t>Time</t>
    <phoneticPr fontId="1" type="noConversion"/>
  </si>
  <si>
    <t>VC2</t>
    <phoneticPr fontId="1" type="noConversion"/>
  </si>
  <si>
    <t>W</t>
    <phoneticPr fontId="1" type="noConversion"/>
  </si>
  <si>
    <t>η</t>
    <phoneticPr fontId="1" type="noConversion"/>
  </si>
  <si>
    <t>Pin</t>
    <phoneticPr fontId="1" type="noConversion"/>
  </si>
  <si>
    <t>S</t>
    <phoneticPr fontId="1" type="noConversion"/>
  </si>
  <si>
    <t>NO.</t>
    <phoneticPr fontId="1" type="noConversion"/>
  </si>
  <si>
    <t>Min VC2</t>
    <phoneticPr fontId="1" type="noConversion"/>
  </si>
  <si>
    <t>Max VC2</t>
    <phoneticPr fontId="1" type="noConversion"/>
  </si>
  <si>
    <t>V</t>
    <phoneticPr fontId="1" type="noConversion"/>
  </si>
  <si>
    <t>Line</t>
    <phoneticPr fontId="1" type="noConversion"/>
  </si>
  <si>
    <t>Operating Mode@VC2_min</t>
    <phoneticPr fontId="1" type="noConversion"/>
  </si>
  <si>
    <t>Ton</t>
    <phoneticPr fontId="1" type="noConversion"/>
  </si>
  <si>
    <t>PWM ON Time</t>
    <phoneticPr fontId="1" type="noConversion"/>
  </si>
  <si>
    <t>Toff</t>
    <phoneticPr fontId="1" type="noConversion"/>
  </si>
  <si>
    <t>PWM OFF Time</t>
    <phoneticPr fontId="1" type="noConversion"/>
  </si>
  <si>
    <t>Max VCC Supply Resistor</t>
    <phoneticPr fontId="1" type="noConversion"/>
  </si>
  <si>
    <t>Ts</t>
    <phoneticPr fontId="1" type="noConversion"/>
  </si>
  <si>
    <t>W</t>
    <phoneticPr fontId="1" type="noConversion"/>
  </si>
  <si>
    <t>Output Power</t>
    <phoneticPr fontId="1" type="noConversion"/>
  </si>
  <si>
    <t>Switching Period</t>
    <phoneticPr fontId="1" type="noConversion"/>
  </si>
  <si>
    <t>Switching Frequency</t>
    <phoneticPr fontId="1" type="noConversion"/>
  </si>
  <si>
    <t>Fsw</t>
    <phoneticPr fontId="1" type="noConversion"/>
  </si>
  <si>
    <t>kHz</t>
    <phoneticPr fontId="1" type="noConversion"/>
  </si>
  <si>
    <t>IL_max</t>
    <phoneticPr fontId="1" type="noConversion"/>
  </si>
  <si>
    <t>IL_min</t>
    <phoneticPr fontId="1" type="noConversion"/>
  </si>
  <si>
    <t>IL_pk</t>
    <phoneticPr fontId="1" type="noConversion"/>
  </si>
  <si>
    <t>Efficiency@ full load &amp;VC2_MIN</t>
    <phoneticPr fontId="1" type="noConversion"/>
  </si>
  <si>
    <t>mA</t>
    <phoneticPr fontId="1" type="noConversion"/>
  </si>
  <si>
    <t>Sample-Hold Cap (Min)</t>
    <phoneticPr fontId="1" type="noConversion"/>
  </si>
  <si>
    <t>C5_min</t>
    <phoneticPr fontId="1" type="noConversion"/>
  </si>
  <si>
    <t>V</t>
    <phoneticPr fontId="1" type="noConversion"/>
  </si>
  <si>
    <t>V</t>
    <phoneticPr fontId="1" type="noConversion"/>
  </si>
  <si>
    <r>
      <t xml:space="preserve">Description: This design tool is used to design BUCK converter with AL17150-10B. In this tool document
The unit with </t>
    </r>
    <r>
      <rPr>
        <sz val="11"/>
        <color rgb="FF00B050"/>
        <rFont val="Times New Roman"/>
        <family val="1"/>
      </rPr>
      <t>GREEN</t>
    </r>
    <r>
      <rPr>
        <sz val="11"/>
        <color theme="1"/>
        <rFont val="Times New Roman"/>
        <family val="1"/>
      </rPr>
      <t xml:space="preserve"> color highlight is the electrical input parameter;
The unit with </t>
    </r>
    <r>
      <rPr>
        <sz val="11"/>
        <color rgb="FF0000FF"/>
        <rFont val="Times New Roman"/>
        <family val="1"/>
      </rPr>
      <t>BLUE</t>
    </r>
    <r>
      <rPr>
        <sz val="11"/>
        <color theme="1"/>
        <rFont val="Times New Roman"/>
        <family val="1"/>
      </rPr>
      <t xml:space="preserve"> color highlight is the tool calculation result;
The unit with </t>
    </r>
    <r>
      <rPr>
        <sz val="11"/>
        <color rgb="FFFF00FF"/>
        <rFont val="Times New Roman"/>
        <family val="1"/>
      </rPr>
      <t>PINK</t>
    </r>
    <r>
      <rPr>
        <sz val="11"/>
        <color theme="1"/>
        <rFont val="Times New Roman"/>
        <family val="1"/>
      </rPr>
      <t xml:space="preserve"> color highlight is the judgement of parameters entered.</t>
    </r>
    <phoneticPr fontId="1" type="noConversion"/>
  </si>
  <si>
    <r>
      <t>V</t>
    </r>
    <r>
      <rPr>
        <sz val="8"/>
        <color theme="1"/>
        <rFont val="Times New Roman"/>
        <family val="1"/>
      </rPr>
      <t>O</t>
    </r>
    <phoneticPr fontId="1" type="noConversion"/>
  </si>
  <si>
    <r>
      <t>I</t>
    </r>
    <r>
      <rPr>
        <sz val="8"/>
        <color theme="1"/>
        <rFont val="Times New Roman"/>
        <family val="1"/>
      </rPr>
      <t>O</t>
    </r>
    <phoneticPr fontId="1" type="noConversion"/>
  </si>
  <si>
    <r>
      <t>V</t>
    </r>
    <r>
      <rPr>
        <sz val="8"/>
        <color theme="1"/>
        <rFont val="Times New Roman"/>
        <family val="1"/>
      </rPr>
      <t>C2_MIN</t>
    </r>
    <phoneticPr fontId="1" type="noConversion"/>
  </si>
  <si>
    <r>
      <t>V</t>
    </r>
    <r>
      <rPr>
        <sz val="8"/>
        <color theme="1"/>
        <rFont val="Times New Roman"/>
        <family val="1"/>
      </rPr>
      <t>C2_MAX</t>
    </r>
    <phoneticPr fontId="1" type="noConversion"/>
  </si>
  <si>
    <t>Minimum  Voltage on C2</t>
    <phoneticPr fontId="1" type="noConversion"/>
  </si>
  <si>
    <t>Maximum Voltage on C2</t>
    <phoneticPr fontId="1" type="noConversion"/>
  </si>
  <si>
    <t>Po</t>
    <phoneticPr fontId="1" type="noConversion"/>
  </si>
  <si>
    <t>Dead Time</t>
  </si>
  <si>
    <t>Dead Time</t>
    <phoneticPr fontId="1" type="noConversion"/>
  </si>
  <si>
    <t>td</t>
  </si>
  <si>
    <t>td</t>
    <phoneticPr fontId="1" type="noConversion"/>
  </si>
  <si>
    <t>uS</t>
  </si>
  <si>
    <t>L discharge Time</t>
  </si>
  <si>
    <t>Toff1</t>
  </si>
  <si>
    <t>Toff1</t>
    <phoneticPr fontId="1" type="noConversion"/>
  </si>
  <si>
    <t>IL_pk</t>
  </si>
  <si>
    <t>IL_max</t>
  </si>
  <si>
    <t>mA</t>
  </si>
  <si>
    <t>IL_min</t>
  </si>
  <si>
    <t>Switching Period</t>
  </si>
  <si>
    <t>Ts</t>
  </si>
  <si>
    <t>Switching Frequency</t>
  </si>
  <si>
    <t>Fsw</t>
  </si>
  <si>
    <t>kHz</t>
  </si>
  <si>
    <t>PWM OFF Time</t>
  </si>
  <si>
    <t>Toff</t>
  </si>
  <si>
    <t>PWM ON Time</t>
  </si>
  <si>
    <t>Ton</t>
  </si>
  <si>
    <t>Operating Mode</t>
    <phoneticPr fontId="1" type="noConversion"/>
  </si>
  <si>
    <t>Time (uS)</t>
    <phoneticPr fontId="1" type="noConversion"/>
  </si>
  <si>
    <t>IL</t>
    <phoneticPr fontId="1" type="noConversion"/>
  </si>
  <si>
    <t>NO.</t>
    <phoneticPr fontId="1" type="noConversion"/>
  </si>
  <si>
    <t>L2 discharge Time</t>
    <phoneticPr fontId="1" type="noConversion"/>
  </si>
  <si>
    <t>μF</t>
    <phoneticPr fontId="1" type="noConversion"/>
  </si>
  <si>
    <t>kΩ</t>
    <phoneticPr fontId="1" type="noConversion"/>
  </si>
  <si>
    <t>μH</t>
    <phoneticPr fontId="1" type="noConversion"/>
  </si>
  <si>
    <t>μS</t>
    <phoneticPr fontId="1" type="noConversion"/>
  </si>
  <si>
    <t>Rev2.0     July 2, 2020</t>
    <phoneticPr fontId="1" type="noConversion"/>
  </si>
  <si>
    <t>C1=</t>
    <phoneticPr fontId="1" type="noConversion"/>
  </si>
  <si>
    <t>μF</t>
    <phoneticPr fontId="1" type="noConversion"/>
  </si>
  <si>
    <t>C2=</t>
    <phoneticPr fontId="1" type="noConversion"/>
  </si>
  <si>
    <t>C3=</t>
  </si>
  <si>
    <t>C4=</t>
  </si>
  <si>
    <t>C5=</t>
  </si>
  <si>
    <t>R5=</t>
    <phoneticPr fontId="1" type="noConversion"/>
  </si>
  <si>
    <t>C6=</t>
    <phoneticPr fontId="1" type="noConversion"/>
  </si>
  <si>
    <t>R1=</t>
    <phoneticPr fontId="1" type="noConversion"/>
  </si>
  <si>
    <t>R2=</t>
    <phoneticPr fontId="1" type="noConversion"/>
  </si>
  <si>
    <t>R3=</t>
    <phoneticPr fontId="1" type="noConversion"/>
  </si>
  <si>
    <t>1μF</t>
    <phoneticPr fontId="1" type="noConversion"/>
  </si>
  <si>
    <t>mA</t>
    <phoneticPr fontId="1" type="noConversion"/>
  </si>
  <si>
    <r>
      <t>I</t>
    </r>
    <r>
      <rPr>
        <vertAlign val="subscript"/>
        <sz val="11"/>
        <color theme="1"/>
        <rFont val="Times New Roman"/>
        <family val="1"/>
      </rPr>
      <t>Dummy</t>
    </r>
    <phoneticPr fontId="1" type="noConversion"/>
  </si>
  <si>
    <t>Output Dummy Load</t>
    <phoneticPr fontId="1" type="noConversion"/>
  </si>
  <si>
    <t>R3</t>
    <phoneticPr fontId="1" type="noConversion"/>
  </si>
  <si>
    <t>Output Dummy Load Resistor R3 Design</t>
    <phoneticPr fontId="1" type="noConversion"/>
  </si>
  <si>
    <t>L2=</t>
    <phoneticPr fontId="1" type="noConversion"/>
  </si>
  <si>
    <t>L1=</t>
    <phoneticPr fontId="1" type="noConversion"/>
  </si>
  <si>
    <t>1mH</t>
    <phoneticPr fontId="1" type="noConversion"/>
  </si>
  <si>
    <t>10Ω</t>
    <phoneticPr fontId="1" type="noConversion"/>
  </si>
  <si>
    <t>RF1=</t>
    <phoneticPr fontId="1" type="noConversion"/>
  </si>
  <si>
    <t>100pF</t>
    <phoneticPr fontId="1" type="noConversion"/>
  </si>
  <si>
    <t>/400V</t>
  </si>
  <si>
    <t>AC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</si>
</sst>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_ "/>
    <numFmt numFmtId="165" formatCode="0.0_ "/>
    <numFmt numFmtId="166" formatCode="0_ "/>
    <numFmt numFmtId="167" formatCode="0.00000"/>
    <numFmt numFmtId="168" formatCode="0.0000"/>
    <numFmt numFmtId="169" formatCode="0.0"/>
    <numFmt numFmtId="170" formatCode="0.00_);[Red]\(0.00\)"/>
    <numFmt numFmtId="171" formatCode="0.0%"/>
  </numFmts>
  <fonts count="19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theme="1"/>
      <name val="Arial Unicode MS"/>
      <family val="2"/>
      <charset val="134"/>
    </font>
    <font>
      <b/>
      <sz val="11"/>
      <color theme="1"/>
      <name val="Arial Unicode MS"/>
      <family val="2"/>
      <charset val="134"/>
    </font>
    <font>
      <sz val="11"/>
      <color theme="1"/>
      <name val="Calibri"/>
      <family val="2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B050"/>
      <name val="Times New Roman"/>
      <family val="1"/>
    </font>
    <font>
      <sz val="11"/>
      <color rgb="FF0000FF"/>
      <name val="Times New Roman"/>
      <family val="1"/>
    </font>
    <font>
      <sz val="11"/>
      <color rgb="FFFF00FF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rgb="FF00B05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FF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00FF"/>
      <name val="Times New Roman"/>
      <family val="1"/>
    </font>
    <font>
      <vertAlign val="subscript"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8" fontId="2" fillId="0" borderId="1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8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8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Fill="1" applyBorder="1">
      <alignment vertical="center"/>
    </xf>
    <xf numFmtId="0" fontId="8" fillId="0" borderId="0" xfId="0" applyFont="1" applyBorder="1" applyAlignment="1" applyProtection="1">
      <alignment horizontal="center" vertical="center"/>
      <protection hidden="1"/>
    </xf>
    <xf numFmtId="164" fontId="8" fillId="0" borderId="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166" fontId="6" fillId="0" borderId="15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69" fontId="6" fillId="0" borderId="0" xfId="0" applyNumberFormat="1" applyFont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9" fontId="6" fillId="0" borderId="15" xfId="0" applyNumberFormat="1" applyFont="1" applyBorder="1" applyAlignment="1">
      <alignment horizontal="center" vertical="center"/>
    </xf>
    <xf numFmtId="170" fontId="6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165" fontId="16" fillId="0" borderId="4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" fontId="17" fillId="0" borderId="1" xfId="0" applyNumberFormat="1" applyFont="1" applyBorder="1" applyAlignment="1" applyProtection="1">
      <alignment horizontal="center" vertical="center"/>
    </xf>
    <xf numFmtId="0" fontId="15" fillId="0" borderId="4" xfId="0" applyFont="1" applyBorder="1" applyAlignment="1">
      <alignment horizontal="center" vertical="center"/>
    </xf>
    <xf numFmtId="166" fontId="17" fillId="0" borderId="4" xfId="0" applyNumberFormat="1" applyFont="1" applyBorder="1" applyAlignment="1">
      <alignment horizontal="center" vertical="center"/>
    </xf>
    <xf numFmtId="165" fontId="17" fillId="0" borderId="4" xfId="0" applyNumberFormat="1" applyFont="1" applyBorder="1" applyAlignment="1">
      <alignment horizontal="center" vertical="center"/>
    </xf>
    <xf numFmtId="165" fontId="17" fillId="0" borderId="7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6" fontId="17" fillId="0" borderId="8" xfId="0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164" fontId="15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hidden="1"/>
    </xf>
    <xf numFmtId="164" fontId="17" fillId="0" borderId="0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>
      <alignment horizontal="left" vertical="center"/>
    </xf>
    <xf numFmtId="9" fontId="6" fillId="0" borderId="0" xfId="1" applyFont="1">
      <alignment vertical="center"/>
    </xf>
    <xf numFmtId="171" fontId="1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quotePrefix="1" applyFo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Data!$C$4</c:f>
              <c:strCache>
                <c:ptCount val="1"/>
                <c:pt idx="0">
                  <c:v>Line</c:v>
                </c:pt>
              </c:strCache>
            </c:strRef>
          </c:tx>
          <c:spPr>
            <a:ln w="31750">
              <a:prstDash val="sysDot"/>
            </a:ln>
          </c:spPr>
          <c:marker>
            <c:symbol val="none"/>
          </c:marker>
          <c:xVal>
            <c:numRef>
              <c:f>Data!$B$5:$B$257</c:f>
              <c:numCache>
                <c:formatCode>0.00000</c:formatCode>
                <c:ptCount val="253"/>
                <c:pt idx="0" formatCode="General">
                  <c:v>0</c:v>
                </c:pt>
                <c:pt idx="1">
                  <c:v>6.666666666666667E-5</c:v>
                </c:pt>
                <c:pt idx="2">
                  <c:v>1.3333333333333334E-4</c:v>
                </c:pt>
                <c:pt idx="3">
                  <c:v>2.0000000000000001E-4</c:v>
                </c:pt>
                <c:pt idx="4">
                  <c:v>2.6666666666666668E-4</c:v>
                </c:pt>
                <c:pt idx="5">
                  <c:v>3.3333333333333338E-4</c:v>
                </c:pt>
                <c:pt idx="6">
                  <c:v>4.0000000000000007E-4</c:v>
                </c:pt>
                <c:pt idx="7">
                  <c:v>4.6666666666666677E-4</c:v>
                </c:pt>
                <c:pt idx="8">
                  <c:v>5.3333333333333347E-4</c:v>
                </c:pt>
                <c:pt idx="9">
                  <c:v>6.0000000000000016E-4</c:v>
                </c:pt>
                <c:pt idx="10">
                  <c:v>6.6666666666666686E-4</c:v>
                </c:pt>
                <c:pt idx="11">
                  <c:v>7.3333333333333356E-4</c:v>
                </c:pt>
                <c:pt idx="12">
                  <c:v>8.0000000000000026E-4</c:v>
                </c:pt>
                <c:pt idx="13">
                  <c:v>8.6666666666666695E-4</c:v>
                </c:pt>
                <c:pt idx="14">
                  <c:v>9.3333333333333365E-4</c:v>
                </c:pt>
                <c:pt idx="15">
                  <c:v>1.0000000000000002E-3</c:v>
                </c:pt>
                <c:pt idx="16">
                  <c:v>1.0666666666666669E-3</c:v>
                </c:pt>
                <c:pt idx="17">
                  <c:v>1.1333333333333336E-3</c:v>
                </c:pt>
                <c:pt idx="18">
                  <c:v>1.2000000000000003E-3</c:v>
                </c:pt>
                <c:pt idx="19">
                  <c:v>1.266666666666667E-3</c:v>
                </c:pt>
                <c:pt idx="20">
                  <c:v>1.3333333333333337E-3</c:v>
                </c:pt>
                <c:pt idx="21">
                  <c:v>1.4000000000000004E-3</c:v>
                </c:pt>
                <c:pt idx="22">
                  <c:v>1.4666666666666671E-3</c:v>
                </c:pt>
                <c:pt idx="23">
                  <c:v>1.5333333333333338E-3</c:v>
                </c:pt>
                <c:pt idx="24">
                  <c:v>1.6000000000000005E-3</c:v>
                </c:pt>
                <c:pt idx="25">
                  <c:v>1.6666666666666672E-3</c:v>
                </c:pt>
                <c:pt idx="26">
                  <c:v>1.7333333333333339E-3</c:v>
                </c:pt>
                <c:pt idx="27">
                  <c:v>1.8000000000000006E-3</c:v>
                </c:pt>
                <c:pt idx="28">
                  <c:v>1.8666666666666673E-3</c:v>
                </c:pt>
                <c:pt idx="29">
                  <c:v>1.933333333333334E-3</c:v>
                </c:pt>
                <c:pt idx="30">
                  <c:v>2.0000000000000005E-3</c:v>
                </c:pt>
                <c:pt idx="31">
                  <c:v>2.0666666666666672E-3</c:v>
                </c:pt>
                <c:pt idx="32">
                  <c:v>2.1333333333333339E-3</c:v>
                </c:pt>
                <c:pt idx="33">
                  <c:v>2.2000000000000006E-3</c:v>
                </c:pt>
                <c:pt idx="34">
                  <c:v>2.2666666666666673E-3</c:v>
                </c:pt>
                <c:pt idx="35">
                  <c:v>2.333333333333334E-3</c:v>
                </c:pt>
                <c:pt idx="36">
                  <c:v>2.4000000000000007E-3</c:v>
                </c:pt>
                <c:pt idx="37">
                  <c:v>2.4666666666666674E-3</c:v>
                </c:pt>
                <c:pt idx="38">
                  <c:v>2.5333333333333341E-3</c:v>
                </c:pt>
                <c:pt idx="39">
                  <c:v>2.6000000000000007E-3</c:v>
                </c:pt>
                <c:pt idx="40">
                  <c:v>2.6666666666666674E-3</c:v>
                </c:pt>
                <c:pt idx="41">
                  <c:v>2.7333333333333341E-3</c:v>
                </c:pt>
                <c:pt idx="42">
                  <c:v>2.8000000000000008E-3</c:v>
                </c:pt>
                <c:pt idx="43">
                  <c:v>2.8666666666666675E-3</c:v>
                </c:pt>
                <c:pt idx="44">
                  <c:v>2.9333333333333342E-3</c:v>
                </c:pt>
                <c:pt idx="45">
                  <c:v>3.0000000000000009E-3</c:v>
                </c:pt>
                <c:pt idx="46">
                  <c:v>3.0666666666666676E-3</c:v>
                </c:pt>
                <c:pt idx="47">
                  <c:v>3.1333333333333343E-3</c:v>
                </c:pt>
                <c:pt idx="48">
                  <c:v>3.200000000000001E-3</c:v>
                </c:pt>
                <c:pt idx="49">
                  <c:v>3.2666666666666677E-3</c:v>
                </c:pt>
                <c:pt idx="50">
                  <c:v>3.3333333333333344E-3</c:v>
                </c:pt>
                <c:pt idx="51">
                  <c:v>3.4000000000000011E-3</c:v>
                </c:pt>
                <c:pt idx="52">
                  <c:v>3.4666666666666678E-3</c:v>
                </c:pt>
                <c:pt idx="53">
                  <c:v>3.5333333333333345E-3</c:v>
                </c:pt>
                <c:pt idx="54">
                  <c:v>3.6000000000000012E-3</c:v>
                </c:pt>
                <c:pt idx="55">
                  <c:v>3.6666666666666679E-3</c:v>
                </c:pt>
                <c:pt idx="56">
                  <c:v>3.7333333333333346E-3</c:v>
                </c:pt>
                <c:pt idx="57">
                  <c:v>3.8000000000000013E-3</c:v>
                </c:pt>
                <c:pt idx="58">
                  <c:v>3.866666666666668E-3</c:v>
                </c:pt>
                <c:pt idx="59">
                  <c:v>3.9333333333333347E-3</c:v>
                </c:pt>
                <c:pt idx="60">
                  <c:v>4.000000000000001E-3</c:v>
                </c:pt>
                <c:pt idx="61">
                  <c:v>4.0666666666666672E-3</c:v>
                </c:pt>
                <c:pt idx="62">
                  <c:v>4.1333333333333335E-3</c:v>
                </c:pt>
                <c:pt idx="63">
                  <c:v>4.1999999999999997E-3</c:v>
                </c:pt>
                <c:pt idx="64">
                  <c:v>4.266666666666666E-3</c:v>
                </c:pt>
                <c:pt idx="65">
                  <c:v>4.3333333333333323E-3</c:v>
                </c:pt>
                <c:pt idx="66">
                  <c:v>4.3999999999999985E-3</c:v>
                </c:pt>
                <c:pt idx="67">
                  <c:v>4.4666666666666648E-3</c:v>
                </c:pt>
                <c:pt idx="68">
                  <c:v>4.5333333333333311E-3</c:v>
                </c:pt>
                <c:pt idx="69">
                  <c:v>4.5999999999999973E-3</c:v>
                </c:pt>
                <c:pt idx="70">
                  <c:v>4.6666666666666636E-3</c:v>
                </c:pt>
                <c:pt idx="71">
                  <c:v>4.7333333333333298E-3</c:v>
                </c:pt>
                <c:pt idx="72">
                  <c:v>4.7999999999999961E-3</c:v>
                </c:pt>
                <c:pt idx="73">
                  <c:v>4.8666666666666624E-3</c:v>
                </c:pt>
                <c:pt idx="74">
                  <c:v>4.9333333333333286E-3</c:v>
                </c:pt>
                <c:pt idx="75">
                  <c:v>4.9999999999999949E-3</c:v>
                </c:pt>
                <c:pt idx="76">
                  <c:v>5.0666666666666612E-3</c:v>
                </c:pt>
                <c:pt idx="77">
                  <c:v>5.1333333333333274E-3</c:v>
                </c:pt>
                <c:pt idx="78">
                  <c:v>5.1999999999999937E-3</c:v>
                </c:pt>
                <c:pt idx="79">
                  <c:v>5.26666666666666E-3</c:v>
                </c:pt>
                <c:pt idx="80">
                  <c:v>5.3333333333333262E-3</c:v>
                </c:pt>
                <c:pt idx="81">
                  <c:v>5.3999999999999925E-3</c:v>
                </c:pt>
                <c:pt idx="82">
                  <c:v>5.4666666666666587E-3</c:v>
                </c:pt>
                <c:pt idx="83">
                  <c:v>5.533333333333325E-3</c:v>
                </c:pt>
                <c:pt idx="84">
                  <c:v>5.5999999999999913E-3</c:v>
                </c:pt>
                <c:pt idx="85">
                  <c:v>5.6666666666666575E-3</c:v>
                </c:pt>
                <c:pt idx="86">
                  <c:v>5.7333333333333238E-3</c:v>
                </c:pt>
                <c:pt idx="87">
                  <c:v>5.7999999999999901E-3</c:v>
                </c:pt>
                <c:pt idx="88">
                  <c:v>5.8666666666666563E-3</c:v>
                </c:pt>
                <c:pt idx="89">
                  <c:v>5.9333333333333226E-3</c:v>
                </c:pt>
                <c:pt idx="90">
                  <c:v>5.9999999999999888E-3</c:v>
                </c:pt>
                <c:pt idx="91">
                  <c:v>6.0666666666666551E-3</c:v>
                </c:pt>
                <c:pt idx="92">
                  <c:v>6.1333333333333214E-3</c:v>
                </c:pt>
                <c:pt idx="93">
                  <c:v>6.1999999999999876E-3</c:v>
                </c:pt>
                <c:pt idx="94">
                  <c:v>6.2666666666666539E-3</c:v>
                </c:pt>
                <c:pt idx="95">
                  <c:v>6.3333333333333202E-3</c:v>
                </c:pt>
                <c:pt idx="96">
                  <c:v>6.3999999999999864E-3</c:v>
                </c:pt>
                <c:pt idx="97">
                  <c:v>6.4666666666666527E-3</c:v>
                </c:pt>
                <c:pt idx="98">
                  <c:v>6.533333333333319E-3</c:v>
                </c:pt>
                <c:pt idx="99">
                  <c:v>6.5999999999999852E-3</c:v>
                </c:pt>
                <c:pt idx="100">
                  <c:v>6.6666666666666515E-3</c:v>
                </c:pt>
                <c:pt idx="101">
                  <c:v>6.7333333333333177E-3</c:v>
                </c:pt>
                <c:pt idx="102">
                  <c:v>6.799999999999984E-3</c:v>
                </c:pt>
                <c:pt idx="103">
                  <c:v>6.8666666666666503E-3</c:v>
                </c:pt>
                <c:pt idx="104">
                  <c:v>6.9333333333333165E-3</c:v>
                </c:pt>
                <c:pt idx="105">
                  <c:v>6.9999999999999828E-3</c:v>
                </c:pt>
                <c:pt idx="106">
                  <c:v>7.0666666666666491E-3</c:v>
                </c:pt>
                <c:pt idx="107">
                  <c:v>7.1333333333333153E-3</c:v>
                </c:pt>
                <c:pt idx="108">
                  <c:v>7.1999999999999816E-3</c:v>
                </c:pt>
                <c:pt idx="109">
                  <c:v>7.2666666666666479E-3</c:v>
                </c:pt>
                <c:pt idx="110">
                  <c:v>7.3333333333333141E-3</c:v>
                </c:pt>
                <c:pt idx="111">
                  <c:v>7.3999999999999804E-3</c:v>
                </c:pt>
                <c:pt idx="112">
                  <c:v>7.4666666666666466E-3</c:v>
                </c:pt>
                <c:pt idx="113">
                  <c:v>7.5333333333333129E-3</c:v>
                </c:pt>
                <c:pt idx="114">
                  <c:v>7.5999999999999792E-3</c:v>
                </c:pt>
                <c:pt idx="115">
                  <c:v>7.6666666666666454E-3</c:v>
                </c:pt>
                <c:pt idx="116">
                  <c:v>7.7333333333333117E-3</c:v>
                </c:pt>
                <c:pt idx="117">
                  <c:v>7.799999999999978E-3</c:v>
                </c:pt>
                <c:pt idx="118">
                  <c:v>7.8666666666666451E-3</c:v>
                </c:pt>
                <c:pt idx="119">
                  <c:v>7.9333333333333114E-3</c:v>
                </c:pt>
                <c:pt idx="120">
                  <c:v>7.9999999999999776E-3</c:v>
                </c:pt>
                <c:pt idx="121">
                  <c:v>8.0666666666666439E-3</c:v>
                </c:pt>
                <c:pt idx="122">
                  <c:v>8.1333333333333101E-3</c:v>
                </c:pt>
                <c:pt idx="123">
                  <c:v>8.1999999999999764E-3</c:v>
                </c:pt>
                <c:pt idx="124">
                  <c:v>8.2666666666666427E-3</c:v>
                </c:pt>
                <c:pt idx="125">
                  <c:v>8.3333333333333089E-3</c:v>
                </c:pt>
                <c:pt idx="126">
                  <c:v>8.3999999999999752E-3</c:v>
                </c:pt>
                <c:pt idx="127">
                  <c:v>8.4666666666666415E-3</c:v>
                </c:pt>
                <c:pt idx="128">
                  <c:v>8.5333333333333077E-3</c:v>
                </c:pt>
                <c:pt idx="129">
                  <c:v>8.599999999999974E-3</c:v>
                </c:pt>
                <c:pt idx="130">
                  <c:v>8.6666666666666402E-3</c:v>
                </c:pt>
                <c:pt idx="131">
                  <c:v>8.7333333333333065E-3</c:v>
                </c:pt>
                <c:pt idx="132">
                  <c:v>8.7999999999999728E-3</c:v>
                </c:pt>
                <c:pt idx="133">
                  <c:v>8.866666666666639E-3</c:v>
                </c:pt>
                <c:pt idx="134">
                  <c:v>8.9333333333333053E-3</c:v>
                </c:pt>
                <c:pt idx="135">
                  <c:v>8.9999999999999716E-3</c:v>
                </c:pt>
                <c:pt idx="136">
                  <c:v>9.0666666666666378E-3</c:v>
                </c:pt>
                <c:pt idx="137">
                  <c:v>9.1333333333333041E-3</c:v>
                </c:pt>
                <c:pt idx="138">
                  <c:v>9.1999999999999704E-3</c:v>
                </c:pt>
                <c:pt idx="139">
                  <c:v>9.2666666666666366E-3</c:v>
                </c:pt>
                <c:pt idx="140">
                  <c:v>9.3333333333333029E-3</c:v>
                </c:pt>
                <c:pt idx="141">
                  <c:v>9.3999999999999691E-3</c:v>
                </c:pt>
                <c:pt idx="142">
                  <c:v>9.4666666666666354E-3</c:v>
                </c:pt>
                <c:pt idx="143">
                  <c:v>9.5333333333333017E-3</c:v>
                </c:pt>
                <c:pt idx="144">
                  <c:v>9.5999999999999679E-3</c:v>
                </c:pt>
                <c:pt idx="145">
                  <c:v>9.6666666666666342E-3</c:v>
                </c:pt>
                <c:pt idx="146">
                  <c:v>9.7333333333333005E-3</c:v>
                </c:pt>
                <c:pt idx="147">
                  <c:v>9.7999999999999667E-3</c:v>
                </c:pt>
                <c:pt idx="148">
                  <c:v>9.866666666666633E-3</c:v>
                </c:pt>
                <c:pt idx="149">
                  <c:v>9.9333333333332993E-3</c:v>
                </c:pt>
                <c:pt idx="150">
                  <c:v>9.9999999999999655E-3</c:v>
                </c:pt>
                <c:pt idx="151">
                  <c:v>1.0066666666666632E-2</c:v>
                </c:pt>
                <c:pt idx="152">
                  <c:v>1.0133333333333298E-2</c:v>
                </c:pt>
                <c:pt idx="153">
                  <c:v>1.0199999999999964E-2</c:v>
                </c:pt>
                <c:pt idx="154">
                  <c:v>1.0266666666666631E-2</c:v>
                </c:pt>
                <c:pt idx="155">
                  <c:v>1.0333333333333297E-2</c:v>
                </c:pt>
                <c:pt idx="156">
                  <c:v>1.0399999999999963E-2</c:v>
                </c:pt>
                <c:pt idx="157">
                  <c:v>1.0466666666666629E-2</c:v>
                </c:pt>
                <c:pt idx="158">
                  <c:v>1.0533333333333296E-2</c:v>
                </c:pt>
                <c:pt idx="159">
                  <c:v>1.0599999999999962E-2</c:v>
                </c:pt>
                <c:pt idx="160">
                  <c:v>1.0666666666666628E-2</c:v>
                </c:pt>
                <c:pt idx="161">
                  <c:v>1.0733333333333294E-2</c:v>
                </c:pt>
                <c:pt idx="162">
                  <c:v>1.0799999999999961E-2</c:v>
                </c:pt>
                <c:pt idx="163">
                  <c:v>1.0866666666666627E-2</c:v>
                </c:pt>
                <c:pt idx="164">
                  <c:v>1.0933333333333293E-2</c:v>
                </c:pt>
                <c:pt idx="165">
                  <c:v>1.0999999999999959E-2</c:v>
                </c:pt>
                <c:pt idx="166">
                  <c:v>1.1066666666666626E-2</c:v>
                </c:pt>
                <c:pt idx="167">
                  <c:v>1.1133333333333292E-2</c:v>
                </c:pt>
                <c:pt idx="168">
                  <c:v>1.1199999999999958E-2</c:v>
                </c:pt>
                <c:pt idx="169">
                  <c:v>1.1266666666666625E-2</c:v>
                </c:pt>
                <c:pt idx="170">
                  <c:v>1.1333333333333291E-2</c:v>
                </c:pt>
                <c:pt idx="171">
                  <c:v>1.1399999999999957E-2</c:v>
                </c:pt>
                <c:pt idx="172">
                  <c:v>1.1466666666666623E-2</c:v>
                </c:pt>
                <c:pt idx="173">
                  <c:v>1.153333333333329E-2</c:v>
                </c:pt>
                <c:pt idx="174">
                  <c:v>1.1599999999999956E-2</c:v>
                </c:pt>
                <c:pt idx="175">
                  <c:v>1.1666666666666622E-2</c:v>
                </c:pt>
                <c:pt idx="176">
                  <c:v>1.1733333333333288E-2</c:v>
                </c:pt>
                <c:pt idx="177">
                  <c:v>1.1799999999999955E-2</c:v>
                </c:pt>
                <c:pt idx="178">
                  <c:v>1.1866666666666621E-2</c:v>
                </c:pt>
                <c:pt idx="179">
                  <c:v>1.1933333333333287E-2</c:v>
                </c:pt>
                <c:pt idx="180">
                  <c:v>1.1999999999999953E-2</c:v>
                </c:pt>
                <c:pt idx="181">
                  <c:v>1.206666666666662E-2</c:v>
                </c:pt>
                <c:pt idx="182">
                  <c:v>1.2133333333333286E-2</c:v>
                </c:pt>
                <c:pt idx="183">
                  <c:v>1.2199999999999952E-2</c:v>
                </c:pt>
                <c:pt idx="184">
                  <c:v>1.2266666666666618E-2</c:v>
                </c:pt>
                <c:pt idx="185">
                  <c:v>1.2333333333333285E-2</c:v>
                </c:pt>
                <c:pt idx="186">
                  <c:v>1.2399999999999951E-2</c:v>
                </c:pt>
                <c:pt idx="187">
                  <c:v>1.2466666666666617E-2</c:v>
                </c:pt>
                <c:pt idx="188">
                  <c:v>1.2533333333333284E-2</c:v>
                </c:pt>
                <c:pt idx="189">
                  <c:v>1.259999999999995E-2</c:v>
                </c:pt>
                <c:pt idx="190">
                  <c:v>1.2666666666666616E-2</c:v>
                </c:pt>
                <c:pt idx="191">
                  <c:v>1.2733333333333282E-2</c:v>
                </c:pt>
                <c:pt idx="192">
                  <c:v>1.2799999999999949E-2</c:v>
                </c:pt>
                <c:pt idx="193">
                  <c:v>1.2866666666666615E-2</c:v>
                </c:pt>
                <c:pt idx="194">
                  <c:v>1.2933333333333281E-2</c:v>
                </c:pt>
                <c:pt idx="195">
                  <c:v>1.2999999999999947E-2</c:v>
                </c:pt>
                <c:pt idx="196">
                  <c:v>1.3066666666666614E-2</c:v>
                </c:pt>
                <c:pt idx="197">
                  <c:v>1.313333333333328E-2</c:v>
                </c:pt>
                <c:pt idx="198">
                  <c:v>1.3199999999999946E-2</c:v>
                </c:pt>
                <c:pt idx="199">
                  <c:v>1.3266666666666612E-2</c:v>
                </c:pt>
                <c:pt idx="200">
                  <c:v>1.3333333333333279E-2</c:v>
                </c:pt>
                <c:pt idx="201">
                  <c:v>1.3399999999999945E-2</c:v>
                </c:pt>
                <c:pt idx="202">
                  <c:v>1.3466666666666611E-2</c:v>
                </c:pt>
                <c:pt idx="203">
                  <c:v>1.3533333333333277E-2</c:v>
                </c:pt>
                <c:pt idx="204">
                  <c:v>1.3599999999999944E-2</c:v>
                </c:pt>
                <c:pt idx="205">
                  <c:v>1.366666666666661E-2</c:v>
                </c:pt>
                <c:pt idx="206">
                  <c:v>1.3733333333333276E-2</c:v>
                </c:pt>
                <c:pt idx="207">
                  <c:v>1.3799999999999943E-2</c:v>
                </c:pt>
                <c:pt idx="208">
                  <c:v>1.3866666666666609E-2</c:v>
                </c:pt>
                <c:pt idx="209">
                  <c:v>1.3933333333333275E-2</c:v>
                </c:pt>
                <c:pt idx="210">
                  <c:v>1.3999999999999941E-2</c:v>
                </c:pt>
                <c:pt idx="211">
                  <c:v>1.4066666666666608E-2</c:v>
                </c:pt>
                <c:pt idx="212">
                  <c:v>1.4133333333333274E-2</c:v>
                </c:pt>
                <c:pt idx="213">
                  <c:v>1.419999999999994E-2</c:v>
                </c:pt>
                <c:pt idx="214">
                  <c:v>1.4266666666666606E-2</c:v>
                </c:pt>
                <c:pt idx="215">
                  <c:v>1.4333333333333273E-2</c:v>
                </c:pt>
                <c:pt idx="216">
                  <c:v>1.4399999999999939E-2</c:v>
                </c:pt>
                <c:pt idx="217">
                  <c:v>1.4466666666666605E-2</c:v>
                </c:pt>
                <c:pt idx="218">
                  <c:v>1.4533333333333271E-2</c:v>
                </c:pt>
                <c:pt idx="219">
                  <c:v>1.4599999999999938E-2</c:v>
                </c:pt>
                <c:pt idx="220">
                  <c:v>1.4666666666666604E-2</c:v>
                </c:pt>
                <c:pt idx="221">
                  <c:v>1.473333333333327E-2</c:v>
                </c:pt>
                <c:pt idx="222">
                  <c:v>1.4799999999999936E-2</c:v>
                </c:pt>
                <c:pt idx="223">
                  <c:v>1.4866666666666603E-2</c:v>
                </c:pt>
                <c:pt idx="224">
                  <c:v>1.4933333333333269E-2</c:v>
                </c:pt>
                <c:pt idx="225">
                  <c:v>1.4999999999999935E-2</c:v>
                </c:pt>
                <c:pt idx="226">
                  <c:v>1.5066666666666602E-2</c:v>
                </c:pt>
                <c:pt idx="227">
                  <c:v>1.5133333333333268E-2</c:v>
                </c:pt>
                <c:pt idx="228">
                  <c:v>1.5199999999999934E-2</c:v>
                </c:pt>
                <c:pt idx="229">
                  <c:v>1.52666666666666E-2</c:v>
                </c:pt>
                <c:pt idx="230">
                  <c:v>1.5333333333333267E-2</c:v>
                </c:pt>
                <c:pt idx="231">
                  <c:v>1.5399999999999933E-2</c:v>
                </c:pt>
                <c:pt idx="232">
                  <c:v>1.5466666666666599E-2</c:v>
                </c:pt>
                <c:pt idx="233">
                  <c:v>1.5533333333333265E-2</c:v>
                </c:pt>
                <c:pt idx="234">
                  <c:v>1.5599999999999932E-2</c:v>
                </c:pt>
                <c:pt idx="235">
                  <c:v>1.56666666666666E-2</c:v>
                </c:pt>
                <c:pt idx="236">
                  <c:v>1.5733333333333266E-2</c:v>
                </c:pt>
                <c:pt idx="237">
                  <c:v>1.5799999999999932E-2</c:v>
                </c:pt>
                <c:pt idx="238">
                  <c:v>1.5866666666666598E-2</c:v>
                </c:pt>
                <c:pt idx="239">
                  <c:v>1.5933333333333265E-2</c:v>
                </c:pt>
                <c:pt idx="240">
                  <c:v>1.5999999999999931E-2</c:v>
                </c:pt>
                <c:pt idx="241">
                  <c:v>1.6066666666666597E-2</c:v>
                </c:pt>
                <c:pt idx="242">
                  <c:v>1.6133333333333263E-2</c:v>
                </c:pt>
                <c:pt idx="243">
                  <c:v>1.619999999999993E-2</c:v>
                </c:pt>
                <c:pt idx="244">
                  <c:v>1.6266666666666596E-2</c:v>
                </c:pt>
                <c:pt idx="245">
                  <c:v>1.6333333333333262E-2</c:v>
                </c:pt>
                <c:pt idx="246">
                  <c:v>1.6399999999999929E-2</c:v>
                </c:pt>
                <c:pt idx="247">
                  <c:v>1.6466666666666595E-2</c:v>
                </c:pt>
                <c:pt idx="248">
                  <c:v>1.6533333333333261E-2</c:v>
                </c:pt>
                <c:pt idx="249">
                  <c:v>1.6599999999999927E-2</c:v>
                </c:pt>
                <c:pt idx="250">
                  <c:v>1.6666666666666594E-2</c:v>
                </c:pt>
                <c:pt idx="251">
                  <c:v>1.673333333333326E-2</c:v>
                </c:pt>
                <c:pt idx="252">
                  <c:v>1.6799999999999926E-2</c:v>
                </c:pt>
              </c:numCache>
            </c:numRef>
          </c:xVal>
          <c:yVal>
            <c:numRef>
              <c:f>Data!$C$5:$C$257</c:f>
              <c:numCache>
                <c:formatCode>0.00</c:formatCode>
                <c:ptCount val="253"/>
                <c:pt idx="0">
                  <c:v>127.25999999999999</c:v>
                </c:pt>
                <c:pt idx="1">
                  <c:v>127.21985066502864</c:v>
                </c:pt>
                <c:pt idx="2">
                  <c:v>127.09942799359094</c:v>
                </c:pt>
                <c:pt idx="3">
                  <c:v>126.8988079701309</c:v>
                </c:pt>
                <c:pt idx="4">
                  <c:v>126.61811718211551</c:v>
                </c:pt>
                <c:pt idx="5">
                  <c:v>126.25753274016039</c:v>
                </c:pt>
                <c:pt idx="6">
                  <c:v>125.81728216627629</c:v>
                </c:pt>
                <c:pt idx="7">
                  <c:v>125.29764325030703</c:v>
                </c:pt>
                <c:pt idx="8">
                  <c:v>124.69894387464933</c:v>
                </c:pt>
                <c:pt idx="9">
                  <c:v>124.02156180736509</c:v>
                </c:pt>
                <c:pt idx="10">
                  <c:v>123.26592446381694</c:v>
                </c:pt>
                <c:pt idx="11">
                  <c:v>122.4325086369771</c:v>
                </c:pt>
                <c:pt idx="12">
                  <c:v>121.52184019658</c:v>
                </c:pt>
                <c:pt idx="13">
                  <c:v>120.53449375730837</c:v>
                </c:pt>
                <c:pt idx="14">
                  <c:v>119.47109231622214</c:v>
                </c:pt>
                <c:pt idx="15">
                  <c:v>118.33230685965898</c:v>
                </c:pt>
                <c:pt idx="16">
                  <c:v>117.11885593985457</c:v>
                </c:pt>
                <c:pt idx="17">
                  <c:v>115.83150522154962</c:v>
                </c:pt>
                <c:pt idx="18">
                  <c:v>114.47106699886976</c:v>
                </c:pt>
                <c:pt idx="19">
                  <c:v>113.03839968278328</c:v>
                </c:pt>
                <c:pt idx="20">
                  <c:v>111.5344072594598</c:v>
                </c:pt>
                <c:pt idx="21">
                  <c:v>109.96003871987213</c:v>
                </c:pt>
                <c:pt idx="22">
                  <c:v>108.31628746100071</c:v>
                </c:pt>
                <c:pt idx="23">
                  <c:v>106.60419065901873</c:v>
                </c:pt>
                <c:pt idx="24">
                  <c:v>104.82482861485352</c:v>
                </c:pt>
                <c:pt idx="25">
                  <c:v>102.97932407253697</c:v>
                </c:pt>
                <c:pt idx="26">
                  <c:v>101.068841510775</c:v>
                </c:pt>
                <c:pt idx="27">
                  <c:v>99.094586408183531</c:v>
                </c:pt>
                <c:pt idx="28">
                  <c:v>97.057804482653992</c:v>
                </c:pt>
                <c:pt idx="29">
                  <c:v>94.959780905328813</c:v>
                </c:pt>
                <c:pt idx="30">
                  <c:v>92.801839489682493</c:v>
                </c:pt>
                <c:pt idx="31">
                  <c:v>90.585341856220225</c:v>
                </c:pt>
                <c:pt idx="32">
                  <c:v>88.311686573320927</c:v>
                </c:pt>
                <c:pt idx="33">
                  <c:v>85.982308274766794</c:v>
                </c:pt>
                <c:pt idx="34">
                  <c:v>83.598676754516404</c:v>
                </c:pt>
                <c:pt idx="35">
                  <c:v>81.162296039292272</c:v>
                </c:pt>
                <c:pt idx="36">
                  <c:v>78.674703439568333</c:v>
                </c:pt>
                <c:pt idx="37">
                  <c:v>76.13746857955573</c:v>
                </c:pt>
                <c:pt idx="38">
                  <c:v>73.552192406799591</c:v>
                </c:pt>
                <c:pt idx="39">
                  <c:v>70.920506182011124</c:v>
                </c:pt>
                <c:pt idx="40">
                  <c:v>68.244070449772735</c:v>
                </c:pt>
                <c:pt idx="41">
                  <c:v>65.524573990765589</c:v>
                </c:pt>
                <c:pt idx="42">
                  <c:v>62.763732756180723</c:v>
                </c:pt>
                <c:pt idx="43">
                  <c:v>59.963288784986084</c:v>
                </c:pt>
                <c:pt idx="44">
                  <c:v>57.125009104732662</c:v>
                </c:pt>
                <c:pt idx="45">
                  <c:v>54.250684616593212</c:v>
                </c:pt>
                <c:pt idx="46">
                  <c:v>51.342128965337359</c:v>
                </c:pt>
                <c:pt idx="47">
                  <c:v>48.401177394955759</c:v>
                </c:pt>
                <c:pt idx="48">
                  <c:v>45.429685590655609</c:v>
                </c:pt>
                <c:pt idx="49">
                  <c:v>42.429528507958125</c:v>
                </c:pt>
                <c:pt idx="50">
                  <c:v>39.402599189636845</c:v>
                </c:pt>
                <c:pt idx="51">
                  <c:v>36.350807571243173</c:v>
                </c:pt>
                <c:pt idx="52">
                  <c:v>33.276079275972918</c:v>
                </c:pt>
                <c:pt idx="53">
                  <c:v>30.180354399634243</c:v>
                </c:pt>
                <c:pt idx="54">
                  <c:v>27.065586286483605</c:v>
                </c:pt>
                <c:pt idx="55">
                  <c:v>23.933740296702265</c:v>
                </c:pt>
                <c:pt idx="56">
                  <c:v>20.786792566290909</c:v>
                </c:pt>
                <c:pt idx="57">
                  <c:v>17.62672876016487</c:v>
                </c:pt>
                <c:pt idx="58">
                  <c:v>14.455542819236987</c:v>
                </c:pt>
                <c:pt idx="59">
                  <c:v>11.27523570227827</c:v>
                </c:pt>
                <c:pt idx="60">
                  <c:v>8.0878141233505154</c:v>
                </c:pt>
                <c:pt idx="61">
                  <c:v>4.8952892856073253</c:v>
                </c:pt>
                <c:pt idx="62">
                  <c:v>1.6996756122628831</c:v>
                </c:pt>
                <c:pt idx="63">
                  <c:v>1.4970105244714593</c:v>
                </c:pt>
                <c:pt idx="64">
                  <c:v>4.6927520756800654</c:v>
                </c:pt>
                <c:pt idx="65">
                  <c:v>7.8855325884630236</c:v>
                </c:pt>
                <c:pt idx="66">
                  <c:v>11.07333747828006</c:v>
                </c:pt>
                <c:pt idx="67">
                  <c:v>14.254155300115571</c:v>
                </c:pt>
                <c:pt idx="68">
                  <c:v>17.425979017662542</c:v>
                </c:pt>
                <c:pt idx="69">
                  <c:v>20.58680726972494</c:v>
                </c:pt>
                <c:pt idx="70">
                  <c:v>23.734645633038902</c:v>
                </c:pt>
                <c:pt idx="71">
                  <c:v>26.86750788071642</c:v>
                </c:pt>
                <c:pt idx="72">
                  <c:v>29.983417235517205</c:v>
                </c:pt>
                <c:pt idx="73">
                  <c:v>33.08040761715791</c:v>
                </c:pt>
                <c:pt idx="74">
                  <c:v>36.156524882872013</c:v>
                </c:pt>
                <c:pt idx="75">
                  <c:v>39.20982806043709</c:v>
                </c:pt>
                <c:pt idx="76">
                  <c:v>42.238390572891888</c:v>
                </c:pt>
                <c:pt idx="77">
                  <c:v>45.240301454170172</c:v>
                </c:pt>
                <c:pt idx="78">
                  <c:v>48.213666554884469</c:v>
                </c:pt>
                <c:pt idx="79">
                  <c:v>51.156609737498648</c:v>
                </c:pt>
                <c:pt idx="80">
                  <c:v>54.06727406013561</c:v>
                </c:pt>
                <c:pt idx="81">
                  <c:v>56.943822948272761</c:v>
                </c:pt>
                <c:pt idx="82">
                  <c:v>59.784441353585727</c:v>
                </c:pt>
                <c:pt idx="83">
                  <c:v>62.587336899210193</c:v>
                </c:pt>
                <c:pt idx="84">
                  <c:v>65.35074101069776</c:v>
                </c:pt>
                <c:pt idx="85">
                  <c:v>68.072910031953299</c:v>
                </c:pt>
                <c:pt idx="86">
                  <c:v>70.752126325449169</c:v>
                </c:pt>
                <c:pt idx="87">
                  <c:v>73.386699356022291</c:v>
                </c:pt>
                <c:pt idx="88">
                  <c:v>75.974966757570016</c:v>
                </c:pt>
                <c:pt idx="89">
                  <c:v>78.515295381971939</c:v>
                </c:pt>
                <c:pt idx="90">
                  <c:v>81.006082329575747</c:v>
                </c:pt>
                <c:pt idx="91">
                  <c:v>83.445755960596713</c:v>
                </c:pt>
                <c:pt idx="92">
                  <c:v>85.832776886792971</c:v>
                </c:pt>
                <c:pt idx="93">
                  <c:v>88.165638942790395</c:v>
                </c:pt>
                <c:pt idx="94">
                  <c:v>90.442870136444952</c:v>
                </c:pt>
                <c:pt idx="95">
                  <c:v>92.663033577641897</c:v>
                </c:pt>
                <c:pt idx="96">
                  <c:v>94.824728384946511</c:v>
                </c:pt>
                <c:pt idx="97">
                  <c:v>96.926590569533943</c:v>
                </c:pt>
                <c:pt idx="98">
                  <c:v>98.967293895840584</c:v>
                </c:pt>
                <c:pt idx="99">
                  <c:v>100.94555071839379</c:v>
                </c:pt>
                <c:pt idx="100">
                  <c:v>102.86011279429196</c:v>
                </c:pt>
                <c:pt idx="101">
                  <c:v>104.70977207082241</c:v>
                </c:pt>
                <c:pt idx="102">
                  <c:v>106.49336144771991</c:v>
                </c:pt>
                <c:pt idx="103">
                  <c:v>108.20975551358508</c:v>
                </c:pt>
                <c:pt idx="104">
                  <c:v>109.85787125599772</c:v>
                </c:pt>
                <c:pt idx="105">
                  <c:v>111.43666874487752</c:v>
                </c:pt>
                <c:pt idx="106">
                  <c:v>112.94515178866021</c:v>
                </c:pt>
                <c:pt idx="107">
                  <c:v>114.38236856287584</c:v>
                </c:pt>
                <c:pt idx="108">
                  <c:v>115.74741221073209</c:v>
                </c:pt>
                <c:pt idx="109">
                  <c:v>117.03942141532393</c:v>
                </c:pt>
                <c:pt idx="110">
                  <c:v>118.25758094310835</c:v>
                </c:pt>
                <c:pt idx="111">
                  <c:v>119.40112215830145</c:v>
                </c:pt>
                <c:pt idx="112">
                  <c:v>120.46932350787318</c:v>
                </c:pt>
                <c:pt idx="113">
                  <c:v>121.46151097683374</c:v>
                </c:pt>
                <c:pt idx="114">
                  <c:v>122.3770585135244</c:v>
                </c:pt>
                <c:pt idx="115">
                  <c:v>123.21538842464429</c:v>
                </c:pt>
                <c:pt idx="116">
                  <c:v>123.97597173976409</c:v>
                </c:pt>
                <c:pt idx="117">
                  <c:v>124.65832854509641</c:v>
                </c:pt>
                <c:pt idx="118">
                  <c:v>125.26202828631237</c:v>
                </c:pt>
                <c:pt idx="119">
                  <c:v>125.78669004021326</c:v>
                </c:pt>
                <c:pt idx="120">
                  <c:v>126.23198275508601</c:v>
                </c:pt>
                <c:pt idx="121">
                  <c:v>126.5976254595905</c:v>
                </c:pt>
                <c:pt idx="122">
                  <c:v>126.88338744004733</c:v>
                </c:pt>
                <c:pt idx="123">
                  <c:v>127.08908838601367</c:v>
                </c:pt>
                <c:pt idx="124">
                  <c:v>127.21459850405589</c:v>
                </c:pt>
                <c:pt idx="125">
                  <c:v>127.25983859964667</c:v>
                </c:pt>
                <c:pt idx="126">
                  <c:v>127.22478012713536</c:v>
                </c:pt>
                <c:pt idx="127">
                  <c:v>127.10944520775968</c:v>
                </c:pt>
                <c:pt idx="128">
                  <c:v>126.91390661568765</c:v>
                </c:pt>
                <c:pt idx="129">
                  <c:v>126.63828773209849</c:v>
                </c:pt>
                <c:pt idx="130">
                  <c:v>126.28276246733138</c:v>
                </c:pt>
                <c:pt idx="131">
                  <c:v>125.8475551511513</c:v>
                </c:pt>
                <c:pt idx="132">
                  <c:v>125.33294039120116</c:v>
                </c:pt>
                <c:pt idx="133">
                  <c:v>124.73924289972959</c:v>
                </c:pt>
                <c:pt idx="134">
                  <c:v>124.06683728870348</c:v>
                </c:pt>
                <c:pt idx="135">
                  <c:v>123.31614783343508</c:v>
                </c:pt>
                <c:pt idx="136">
                  <c:v>122.48764820487199</c:v>
                </c:pt>
                <c:pt idx="137">
                  <c:v>121.58186117071988</c:v>
                </c:pt>
                <c:pt idx="138">
                  <c:v>120.59935826558579</c:v>
                </c:pt>
                <c:pt idx="139">
                  <c:v>119.54075943035059</c:v>
                </c:pt>
                <c:pt idx="140">
                  <c:v>118.40673262099784</c:v>
                </c:pt>
                <c:pt idx="141">
                  <c:v>117.19799338714625</c:v>
                </c:pt>
                <c:pt idx="142">
                  <c:v>115.91530442055117</c:v>
                </c:pt>
                <c:pt idx="143">
                  <c:v>114.55947507386041</c:v>
                </c:pt>
                <c:pt idx="144">
                  <c:v>113.13136084992809</c:v>
                </c:pt>
                <c:pt idx="145">
                  <c:v>111.63186286200821</c:v>
                </c:pt>
                <c:pt idx="146">
                  <c:v>110.06192726516923</c:v>
                </c:pt>
                <c:pt idx="147">
                  <c:v>108.42254465928796</c:v>
                </c:pt>
                <c:pt idx="148">
                  <c:v>106.71474946399965</c:v>
                </c:pt>
                <c:pt idx="149">
                  <c:v>104.93961926599856</c:v>
                </c:pt>
                <c:pt idx="150">
                  <c:v>103.09827413910111</c:v>
                </c:pt>
                <c:pt idx="151">
                  <c:v>101.19187593750021</c:v>
                </c:pt>
                <c:pt idx="152">
                  <c:v>99.221627562657261</c:v>
                </c:pt>
                <c:pt idx="153">
                  <c:v>97.188772204293741</c:v>
                </c:pt>
                <c:pt idx="154">
                  <c:v>95.094592555961896</c:v>
                </c:pt>
                <c:pt idx="155">
                  <c:v>92.940410005689259</c:v>
                </c:pt>
                <c:pt idx="156">
                  <c:v>90.727583802207548</c:v>
                </c:pt>
                <c:pt idx="157">
                  <c:v>88.457510197292322</c:v>
                </c:pt>
                <c:pt idx="158">
                  <c:v>86.131621564754255</c:v>
                </c:pt>
                <c:pt idx="159">
                  <c:v>83.751385496638164</c:v>
                </c:pt>
                <c:pt idx="160">
                  <c:v>81.318303877200094</c:v>
                </c:pt>
                <c:pt idx="161">
                  <c:v>78.833911935246377</c:v>
                </c:pt>
                <c:pt idx="162">
                  <c:v>76.299777275433399</c:v>
                </c:pt>
                <c:pt idx="163">
                  <c:v>73.717498889138014</c:v>
                </c:pt>
                <c:pt idx="164">
                  <c:v>71.08870614552464</c:v>
                </c:pt>
                <c:pt idx="165">
                  <c:v>68.415057763443215</c:v>
                </c:pt>
                <c:pt idx="166">
                  <c:v>65.698240764809512</c:v>
                </c:pt>
                <c:pt idx="167">
                  <c:v>62.93996941012518</c:v>
                </c:pt>
                <c:pt idx="168">
                  <c:v>60.141984116812324</c:v>
                </c:pt>
                <c:pt idx="169">
                  <c:v>57.306050361042438</c:v>
                </c:pt>
                <c:pt idx="170">
                  <c:v>54.433957563753829</c:v>
                </c:pt>
                <c:pt idx="171">
                  <c:v>51.527517961561287</c:v>
                </c:pt>
                <c:pt idx="172">
                  <c:v>48.588565463268061</c:v>
                </c:pt>
                <c:pt idx="173">
                  <c:v>45.618954492704596</c:v>
                </c:pt>
                <c:pt idx="174">
                  <c:v>42.620558818621141</c:v>
                </c:pt>
                <c:pt idx="175">
                  <c:v>39.595270372375694</c:v>
                </c:pt>
                <c:pt idx="176">
                  <c:v>36.544998054159969</c:v>
                </c:pt>
                <c:pt idx="177">
                  <c:v>33.471666528520132</c:v>
                </c:pt>
                <c:pt idx="178">
                  <c:v>30.377215009928701</c:v>
                </c:pt>
                <c:pt idx="179">
                  <c:v>27.263596039177436</c:v>
                </c:pt>
                <c:pt idx="180">
                  <c:v>24.132774251360434</c:v>
                </c:pt>
                <c:pt idx="181">
                  <c:v>20.986725136225925</c:v>
                </c:pt>
                <c:pt idx="182">
                  <c:v>17.82743379168015</c:v>
                </c:pt>
                <c:pt idx="183">
                  <c:v>14.656893671226959</c:v>
                </c:pt>
                <c:pt idx="184">
                  <c:v>11.477105326136989</c:v>
                </c:pt>
                <c:pt idx="185">
                  <c:v>8.2900751431364839</c:v>
                </c:pt>
                <c:pt idx="186">
                  <c:v>5.0978140784158397</c:v>
                </c:pt>
                <c:pt idx="187">
                  <c:v>1.9023363887531386</c:v>
                </c:pt>
                <c:pt idx="188">
                  <c:v>1.2943416394431635</c:v>
                </c:pt>
                <c:pt idx="189">
                  <c:v>4.4902029623739903</c:v>
                </c:pt>
                <c:pt idx="190">
                  <c:v>7.6832310515656115</c:v>
                </c:pt>
                <c:pt idx="191">
                  <c:v>10.871411166261575</c:v>
                </c:pt>
                <c:pt idx="192">
                  <c:v>14.052731624686622</c:v>
                </c:pt>
                <c:pt idx="193">
                  <c:v>17.225185073379325</c:v>
                </c:pt>
                <c:pt idx="194">
                  <c:v>20.386769753795317</c:v>
                </c:pt>
                <c:pt idx="195">
                  <c:v>23.53549076537843</c:v>
                </c:pt>
                <c:pt idx="196">
                  <c:v>26.669361324306397</c:v>
                </c:pt>
                <c:pt idx="197">
                  <c:v>29.786404017113217</c:v>
                </c:pt>
                <c:pt idx="198">
                  <c:v>32.884652048400824</c:v>
                </c:pt>
                <c:pt idx="199">
                  <c:v>35.962150481849129</c:v>
                </c:pt>
                <c:pt idx="200">
                  <c:v>39.016957473745045</c:v>
                </c:pt>
                <c:pt idx="201">
                  <c:v>42.047145498248604</c:v>
                </c:pt>
                <c:pt idx="202">
                  <c:v>45.050802563625879</c:v>
                </c:pt>
                <c:pt idx="203">
                  <c:v>48.026033418680228</c:v>
                </c:pt>
                <c:pt idx="204">
                  <c:v>50.970960748619405</c:v>
                </c:pt>
                <c:pt idx="205">
                  <c:v>53.883726359606811</c:v>
                </c:pt>
                <c:pt idx="206">
                  <c:v>56.762492351246081</c:v>
                </c:pt>
                <c:pt idx="207">
                  <c:v>59.605442276262487</c:v>
                </c:pt>
                <c:pt idx="208">
                  <c:v>62.410782286646324</c:v>
                </c:pt>
                <c:pt idx="209">
                  <c:v>65.176742265538024</c:v>
                </c:pt>
                <c:pt idx="210">
                  <c:v>67.901576944137943</c:v>
                </c:pt>
                <c:pt idx="211">
                  <c:v>70.583567002938935</c:v>
                </c:pt>
                <c:pt idx="212">
                  <c:v>73.221020156583876</c:v>
                </c:pt>
                <c:pt idx="213">
                  <c:v>75.812272221666746</c:v>
                </c:pt>
                <c:pt idx="214">
                  <c:v>78.355688166800434</c:v>
                </c:pt>
                <c:pt idx="215">
                  <c:v>80.8496631442911</c:v>
                </c:pt>
                <c:pt idx="216">
                  <c:v>83.292623502767242</c:v>
                </c:pt>
                <c:pt idx="217">
                  <c:v>85.683027780123467</c:v>
                </c:pt>
                <c:pt idx="218">
                  <c:v>88.019367676154886</c:v>
                </c:pt>
                <c:pt idx="219">
                  <c:v>90.300169004265499</c:v>
                </c:pt>
                <c:pt idx="220">
                  <c:v>92.523992621652923</c:v>
                </c:pt>
                <c:pt idx="221">
                  <c:v>94.689435337379848</c:v>
                </c:pt>
                <c:pt idx="222">
                  <c:v>96.795130797761757</c:v>
                </c:pt>
                <c:pt idx="223">
                  <c:v>98.839750348509867</c:v>
                </c:pt>
                <c:pt idx="224">
                  <c:v>100.82200387308758</c:v>
                </c:pt>
                <c:pt idx="225">
                  <c:v>102.74064060674934</c:v>
                </c:pt>
                <c:pt idx="226">
                  <c:v>104.59444992574984</c:v>
                </c:pt>
                <c:pt idx="227">
                  <c:v>106.38226211122516</c:v>
                </c:pt>
                <c:pt idx="228">
                  <c:v>108.10294908726283</c:v>
                </c:pt>
                <c:pt idx="229">
                  <c:v>109.75542513269717</c:v>
                </c:pt>
                <c:pt idx="230">
                  <c:v>111.33864756617835</c:v>
                </c:pt>
                <c:pt idx="231">
                  <c:v>112.85161740408532</c:v>
                </c:pt>
                <c:pt idx="232">
                  <c:v>114.29337999086518</c:v>
                </c:pt>
                <c:pt idx="233">
                  <c:v>115.66302560140338</c:v>
                </c:pt>
                <c:pt idx="234">
                  <c:v>116.95969001504275</c:v>
                </c:pt>
                <c:pt idx="235">
                  <c:v>118.18255506089092</c:v>
                </c:pt>
                <c:pt idx="236">
                  <c:v>119.33084913407032</c:v>
                </c:pt>
                <c:pt idx="237">
                  <c:v>120.40384768258689</c:v>
                </c:pt>
                <c:pt idx="238">
                  <c:v>121.40087366450831</c:v>
                </c:pt>
                <c:pt idx="239">
                  <c:v>122.32129797516511</c:v>
                </c:pt>
                <c:pt idx="240">
                  <c:v>123.16453984410359</c:v>
                </c:pt>
                <c:pt idx="241">
                  <c:v>123.93006720154135</c:v>
                </c:pt>
                <c:pt idx="242">
                  <c:v>124.61739701409311</c:v>
                </c:pt>
                <c:pt idx="243">
                  <c:v>125.22609558955583</c:v>
                </c:pt>
                <c:pt idx="244">
                  <c:v>125.7557788505603</c:v>
                </c:pt>
                <c:pt idx="245">
                  <c:v>126.20611257691674</c:v>
                </c:pt>
                <c:pt idx="246">
                  <c:v>126.5768126165015</c:v>
                </c:pt>
                <c:pt idx="247">
                  <c:v>126.86764506455171</c:v>
                </c:pt>
                <c:pt idx="248">
                  <c:v>127.0784264112547</c:v>
                </c:pt>
                <c:pt idx="249">
                  <c:v>127.20902365753939</c:v>
                </c:pt>
                <c:pt idx="250">
                  <c:v>127.25935439899611</c:v>
                </c:pt>
                <c:pt idx="251">
                  <c:v>127.22938687787224</c:v>
                </c:pt>
                <c:pt idx="252">
                  <c:v>127.11914000311081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Data!$D$4</c:f>
              <c:strCache>
                <c:ptCount val="1"/>
                <c:pt idx="0">
                  <c:v>VC2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Data!$B$5:$B$257</c:f>
              <c:numCache>
                <c:formatCode>0.00000</c:formatCode>
                <c:ptCount val="253"/>
                <c:pt idx="0" formatCode="General">
                  <c:v>0</c:v>
                </c:pt>
                <c:pt idx="1">
                  <c:v>6.666666666666667E-5</c:v>
                </c:pt>
                <c:pt idx="2">
                  <c:v>1.3333333333333334E-4</c:v>
                </c:pt>
                <c:pt idx="3">
                  <c:v>2.0000000000000001E-4</c:v>
                </c:pt>
                <c:pt idx="4">
                  <c:v>2.6666666666666668E-4</c:v>
                </c:pt>
                <c:pt idx="5">
                  <c:v>3.3333333333333338E-4</c:v>
                </c:pt>
                <c:pt idx="6">
                  <c:v>4.0000000000000007E-4</c:v>
                </c:pt>
                <c:pt idx="7">
                  <c:v>4.6666666666666677E-4</c:v>
                </c:pt>
                <c:pt idx="8">
                  <c:v>5.3333333333333347E-4</c:v>
                </c:pt>
                <c:pt idx="9">
                  <c:v>6.0000000000000016E-4</c:v>
                </c:pt>
                <c:pt idx="10">
                  <c:v>6.6666666666666686E-4</c:v>
                </c:pt>
                <c:pt idx="11">
                  <c:v>7.3333333333333356E-4</c:v>
                </c:pt>
                <c:pt idx="12">
                  <c:v>8.0000000000000026E-4</c:v>
                </c:pt>
                <c:pt idx="13">
                  <c:v>8.6666666666666695E-4</c:v>
                </c:pt>
                <c:pt idx="14">
                  <c:v>9.3333333333333365E-4</c:v>
                </c:pt>
                <c:pt idx="15">
                  <c:v>1.0000000000000002E-3</c:v>
                </c:pt>
                <c:pt idx="16">
                  <c:v>1.0666666666666669E-3</c:v>
                </c:pt>
                <c:pt idx="17">
                  <c:v>1.1333333333333336E-3</c:v>
                </c:pt>
                <c:pt idx="18">
                  <c:v>1.2000000000000003E-3</c:v>
                </c:pt>
                <c:pt idx="19">
                  <c:v>1.266666666666667E-3</c:v>
                </c:pt>
                <c:pt idx="20">
                  <c:v>1.3333333333333337E-3</c:v>
                </c:pt>
                <c:pt idx="21">
                  <c:v>1.4000000000000004E-3</c:v>
                </c:pt>
                <c:pt idx="22">
                  <c:v>1.4666666666666671E-3</c:v>
                </c:pt>
                <c:pt idx="23">
                  <c:v>1.5333333333333338E-3</c:v>
                </c:pt>
                <c:pt idx="24">
                  <c:v>1.6000000000000005E-3</c:v>
                </c:pt>
                <c:pt idx="25">
                  <c:v>1.6666666666666672E-3</c:v>
                </c:pt>
                <c:pt idx="26">
                  <c:v>1.7333333333333339E-3</c:v>
                </c:pt>
                <c:pt idx="27">
                  <c:v>1.8000000000000006E-3</c:v>
                </c:pt>
                <c:pt idx="28">
                  <c:v>1.8666666666666673E-3</c:v>
                </c:pt>
                <c:pt idx="29">
                  <c:v>1.933333333333334E-3</c:v>
                </c:pt>
                <c:pt idx="30">
                  <c:v>2.0000000000000005E-3</c:v>
                </c:pt>
                <c:pt idx="31">
                  <c:v>2.0666666666666672E-3</c:v>
                </c:pt>
                <c:pt idx="32">
                  <c:v>2.1333333333333339E-3</c:v>
                </c:pt>
                <c:pt idx="33">
                  <c:v>2.2000000000000006E-3</c:v>
                </c:pt>
                <c:pt idx="34">
                  <c:v>2.2666666666666673E-3</c:v>
                </c:pt>
                <c:pt idx="35">
                  <c:v>2.333333333333334E-3</c:v>
                </c:pt>
                <c:pt idx="36">
                  <c:v>2.4000000000000007E-3</c:v>
                </c:pt>
                <c:pt idx="37">
                  <c:v>2.4666666666666674E-3</c:v>
                </c:pt>
                <c:pt idx="38">
                  <c:v>2.5333333333333341E-3</c:v>
                </c:pt>
                <c:pt idx="39">
                  <c:v>2.6000000000000007E-3</c:v>
                </c:pt>
                <c:pt idx="40">
                  <c:v>2.6666666666666674E-3</c:v>
                </c:pt>
                <c:pt idx="41">
                  <c:v>2.7333333333333341E-3</c:v>
                </c:pt>
                <c:pt idx="42">
                  <c:v>2.8000000000000008E-3</c:v>
                </c:pt>
                <c:pt idx="43">
                  <c:v>2.8666666666666675E-3</c:v>
                </c:pt>
                <c:pt idx="44">
                  <c:v>2.9333333333333342E-3</c:v>
                </c:pt>
                <c:pt idx="45">
                  <c:v>3.0000000000000009E-3</c:v>
                </c:pt>
                <c:pt idx="46">
                  <c:v>3.0666666666666676E-3</c:v>
                </c:pt>
                <c:pt idx="47">
                  <c:v>3.1333333333333343E-3</c:v>
                </c:pt>
                <c:pt idx="48">
                  <c:v>3.200000000000001E-3</c:v>
                </c:pt>
                <c:pt idx="49">
                  <c:v>3.2666666666666677E-3</c:v>
                </c:pt>
                <c:pt idx="50">
                  <c:v>3.3333333333333344E-3</c:v>
                </c:pt>
                <c:pt idx="51">
                  <c:v>3.4000000000000011E-3</c:v>
                </c:pt>
                <c:pt idx="52">
                  <c:v>3.4666666666666678E-3</c:v>
                </c:pt>
                <c:pt idx="53">
                  <c:v>3.5333333333333345E-3</c:v>
                </c:pt>
                <c:pt idx="54">
                  <c:v>3.6000000000000012E-3</c:v>
                </c:pt>
                <c:pt idx="55">
                  <c:v>3.6666666666666679E-3</c:v>
                </c:pt>
                <c:pt idx="56">
                  <c:v>3.7333333333333346E-3</c:v>
                </c:pt>
                <c:pt idx="57">
                  <c:v>3.8000000000000013E-3</c:v>
                </c:pt>
                <c:pt idx="58">
                  <c:v>3.866666666666668E-3</c:v>
                </c:pt>
                <c:pt idx="59">
                  <c:v>3.9333333333333347E-3</c:v>
                </c:pt>
                <c:pt idx="60">
                  <c:v>4.000000000000001E-3</c:v>
                </c:pt>
                <c:pt idx="61">
                  <c:v>4.0666666666666672E-3</c:v>
                </c:pt>
                <c:pt idx="62">
                  <c:v>4.1333333333333335E-3</c:v>
                </c:pt>
                <c:pt idx="63">
                  <c:v>4.1999999999999997E-3</c:v>
                </c:pt>
                <c:pt idx="64">
                  <c:v>4.266666666666666E-3</c:v>
                </c:pt>
                <c:pt idx="65">
                  <c:v>4.3333333333333323E-3</c:v>
                </c:pt>
                <c:pt idx="66">
                  <c:v>4.3999999999999985E-3</c:v>
                </c:pt>
                <c:pt idx="67">
                  <c:v>4.4666666666666648E-3</c:v>
                </c:pt>
                <c:pt idx="68">
                  <c:v>4.5333333333333311E-3</c:v>
                </c:pt>
                <c:pt idx="69">
                  <c:v>4.5999999999999973E-3</c:v>
                </c:pt>
                <c:pt idx="70">
                  <c:v>4.6666666666666636E-3</c:v>
                </c:pt>
                <c:pt idx="71">
                  <c:v>4.7333333333333298E-3</c:v>
                </c:pt>
                <c:pt idx="72">
                  <c:v>4.7999999999999961E-3</c:v>
                </c:pt>
                <c:pt idx="73">
                  <c:v>4.8666666666666624E-3</c:v>
                </c:pt>
                <c:pt idx="74">
                  <c:v>4.9333333333333286E-3</c:v>
                </c:pt>
                <c:pt idx="75">
                  <c:v>4.9999999999999949E-3</c:v>
                </c:pt>
                <c:pt idx="76">
                  <c:v>5.0666666666666612E-3</c:v>
                </c:pt>
                <c:pt idx="77">
                  <c:v>5.1333333333333274E-3</c:v>
                </c:pt>
                <c:pt idx="78">
                  <c:v>5.1999999999999937E-3</c:v>
                </c:pt>
                <c:pt idx="79">
                  <c:v>5.26666666666666E-3</c:v>
                </c:pt>
                <c:pt idx="80">
                  <c:v>5.3333333333333262E-3</c:v>
                </c:pt>
                <c:pt idx="81">
                  <c:v>5.3999999999999925E-3</c:v>
                </c:pt>
                <c:pt idx="82">
                  <c:v>5.4666666666666587E-3</c:v>
                </c:pt>
                <c:pt idx="83">
                  <c:v>5.533333333333325E-3</c:v>
                </c:pt>
                <c:pt idx="84">
                  <c:v>5.5999999999999913E-3</c:v>
                </c:pt>
                <c:pt idx="85">
                  <c:v>5.6666666666666575E-3</c:v>
                </c:pt>
                <c:pt idx="86">
                  <c:v>5.7333333333333238E-3</c:v>
                </c:pt>
                <c:pt idx="87">
                  <c:v>5.7999999999999901E-3</c:v>
                </c:pt>
                <c:pt idx="88">
                  <c:v>5.8666666666666563E-3</c:v>
                </c:pt>
                <c:pt idx="89">
                  <c:v>5.9333333333333226E-3</c:v>
                </c:pt>
                <c:pt idx="90">
                  <c:v>5.9999999999999888E-3</c:v>
                </c:pt>
                <c:pt idx="91">
                  <c:v>6.0666666666666551E-3</c:v>
                </c:pt>
                <c:pt idx="92">
                  <c:v>6.1333333333333214E-3</c:v>
                </c:pt>
                <c:pt idx="93">
                  <c:v>6.1999999999999876E-3</c:v>
                </c:pt>
                <c:pt idx="94">
                  <c:v>6.2666666666666539E-3</c:v>
                </c:pt>
                <c:pt idx="95">
                  <c:v>6.3333333333333202E-3</c:v>
                </c:pt>
                <c:pt idx="96">
                  <c:v>6.3999999999999864E-3</c:v>
                </c:pt>
                <c:pt idx="97">
                  <c:v>6.4666666666666527E-3</c:v>
                </c:pt>
                <c:pt idx="98">
                  <c:v>6.533333333333319E-3</c:v>
                </c:pt>
                <c:pt idx="99">
                  <c:v>6.5999999999999852E-3</c:v>
                </c:pt>
                <c:pt idx="100">
                  <c:v>6.6666666666666515E-3</c:v>
                </c:pt>
                <c:pt idx="101">
                  <c:v>6.7333333333333177E-3</c:v>
                </c:pt>
                <c:pt idx="102">
                  <c:v>6.799999999999984E-3</c:v>
                </c:pt>
                <c:pt idx="103">
                  <c:v>6.8666666666666503E-3</c:v>
                </c:pt>
                <c:pt idx="104">
                  <c:v>6.9333333333333165E-3</c:v>
                </c:pt>
                <c:pt idx="105">
                  <c:v>6.9999999999999828E-3</c:v>
                </c:pt>
                <c:pt idx="106">
                  <c:v>7.0666666666666491E-3</c:v>
                </c:pt>
                <c:pt idx="107">
                  <c:v>7.1333333333333153E-3</c:v>
                </c:pt>
                <c:pt idx="108">
                  <c:v>7.1999999999999816E-3</c:v>
                </c:pt>
                <c:pt idx="109">
                  <c:v>7.2666666666666479E-3</c:v>
                </c:pt>
                <c:pt idx="110">
                  <c:v>7.3333333333333141E-3</c:v>
                </c:pt>
                <c:pt idx="111">
                  <c:v>7.3999999999999804E-3</c:v>
                </c:pt>
                <c:pt idx="112">
                  <c:v>7.4666666666666466E-3</c:v>
                </c:pt>
                <c:pt idx="113">
                  <c:v>7.5333333333333129E-3</c:v>
                </c:pt>
                <c:pt idx="114">
                  <c:v>7.5999999999999792E-3</c:v>
                </c:pt>
                <c:pt idx="115">
                  <c:v>7.6666666666666454E-3</c:v>
                </c:pt>
                <c:pt idx="116">
                  <c:v>7.7333333333333117E-3</c:v>
                </c:pt>
                <c:pt idx="117">
                  <c:v>7.799999999999978E-3</c:v>
                </c:pt>
                <c:pt idx="118">
                  <c:v>7.8666666666666451E-3</c:v>
                </c:pt>
                <c:pt idx="119">
                  <c:v>7.9333333333333114E-3</c:v>
                </c:pt>
                <c:pt idx="120">
                  <c:v>7.9999999999999776E-3</c:v>
                </c:pt>
                <c:pt idx="121">
                  <c:v>8.0666666666666439E-3</c:v>
                </c:pt>
                <c:pt idx="122">
                  <c:v>8.1333333333333101E-3</c:v>
                </c:pt>
                <c:pt idx="123">
                  <c:v>8.1999999999999764E-3</c:v>
                </c:pt>
                <c:pt idx="124">
                  <c:v>8.2666666666666427E-3</c:v>
                </c:pt>
                <c:pt idx="125">
                  <c:v>8.3333333333333089E-3</c:v>
                </c:pt>
                <c:pt idx="126">
                  <c:v>8.3999999999999752E-3</c:v>
                </c:pt>
                <c:pt idx="127">
                  <c:v>8.4666666666666415E-3</c:v>
                </c:pt>
                <c:pt idx="128">
                  <c:v>8.5333333333333077E-3</c:v>
                </c:pt>
                <c:pt idx="129">
                  <c:v>8.599999999999974E-3</c:v>
                </c:pt>
                <c:pt idx="130">
                  <c:v>8.6666666666666402E-3</c:v>
                </c:pt>
                <c:pt idx="131">
                  <c:v>8.7333333333333065E-3</c:v>
                </c:pt>
                <c:pt idx="132">
                  <c:v>8.7999999999999728E-3</c:v>
                </c:pt>
                <c:pt idx="133">
                  <c:v>8.866666666666639E-3</c:v>
                </c:pt>
                <c:pt idx="134">
                  <c:v>8.9333333333333053E-3</c:v>
                </c:pt>
                <c:pt idx="135">
                  <c:v>8.9999999999999716E-3</c:v>
                </c:pt>
                <c:pt idx="136">
                  <c:v>9.0666666666666378E-3</c:v>
                </c:pt>
                <c:pt idx="137">
                  <c:v>9.1333333333333041E-3</c:v>
                </c:pt>
                <c:pt idx="138">
                  <c:v>9.1999999999999704E-3</c:v>
                </c:pt>
                <c:pt idx="139">
                  <c:v>9.2666666666666366E-3</c:v>
                </c:pt>
                <c:pt idx="140">
                  <c:v>9.3333333333333029E-3</c:v>
                </c:pt>
                <c:pt idx="141">
                  <c:v>9.3999999999999691E-3</c:v>
                </c:pt>
                <c:pt idx="142">
                  <c:v>9.4666666666666354E-3</c:v>
                </c:pt>
                <c:pt idx="143">
                  <c:v>9.5333333333333017E-3</c:v>
                </c:pt>
                <c:pt idx="144">
                  <c:v>9.5999999999999679E-3</c:v>
                </c:pt>
                <c:pt idx="145">
                  <c:v>9.6666666666666342E-3</c:v>
                </c:pt>
                <c:pt idx="146">
                  <c:v>9.7333333333333005E-3</c:v>
                </c:pt>
                <c:pt idx="147">
                  <c:v>9.7999999999999667E-3</c:v>
                </c:pt>
                <c:pt idx="148">
                  <c:v>9.866666666666633E-3</c:v>
                </c:pt>
                <c:pt idx="149">
                  <c:v>9.9333333333332993E-3</c:v>
                </c:pt>
                <c:pt idx="150">
                  <c:v>9.9999999999999655E-3</c:v>
                </c:pt>
                <c:pt idx="151">
                  <c:v>1.0066666666666632E-2</c:v>
                </c:pt>
                <c:pt idx="152">
                  <c:v>1.0133333333333298E-2</c:v>
                </c:pt>
                <c:pt idx="153">
                  <c:v>1.0199999999999964E-2</c:v>
                </c:pt>
                <c:pt idx="154">
                  <c:v>1.0266666666666631E-2</c:v>
                </c:pt>
                <c:pt idx="155">
                  <c:v>1.0333333333333297E-2</c:v>
                </c:pt>
                <c:pt idx="156">
                  <c:v>1.0399999999999963E-2</c:v>
                </c:pt>
                <c:pt idx="157">
                  <c:v>1.0466666666666629E-2</c:v>
                </c:pt>
                <c:pt idx="158">
                  <c:v>1.0533333333333296E-2</c:v>
                </c:pt>
                <c:pt idx="159">
                  <c:v>1.0599999999999962E-2</c:v>
                </c:pt>
                <c:pt idx="160">
                  <c:v>1.0666666666666628E-2</c:v>
                </c:pt>
                <c:pt idx="161">
                  <c:v>1.0733333333333294E-2</c:v>
                </c:pt>
                <c:pt idx="162">
                  <c:v>1.0799999999999961E-2</c:v>
                </c:pt>
                <c:pt idx="163">
                  <c:v>1.0866666666666627E-2</c:v>
                </c:pt>
                <c:pt idx="164">
                  <c:v>1.0933333333333293E-2</c:v>
                </c:pt>
                <c:pt idx="165">
                  <c:v>1.0999999999999959E-2</c:v>
                </c:pt>
                <c:pt idx="166">
                  <c:v>1.1066666666666626E-2</c:v>
                </c:pt>
                <c:pt idx="167">
                  <c:v>1.1133333333333292E-2</c:v>
                </c:pt>
                <c:pt idx="168">
                  <c:v>1.1199999999999958E-2</c:v>
                </c:pt>
                <c:pt idx="169">
                  <c:v>1.1266666666666625E-2</c:v>
                </c:pt>
                <c:pt idx="170">
                  <c:v>1.1333333333333291E-2</c:v>
                </c:pt>
                <c:pt idx="171">
                  <c:v>1.1399999999999957E-2</c:v>
                </c:pt>
                <c:pt idx="172">
                  <c:v>1.1466666666666623E-2</c:v>
                </c:pt>
                <c:pt idx="173">
                  <c:v>1.153333333333329E-2</c:v>
                </c:pt>
                <c:pt idx="174">
                  <c:v>1.1599999999999956E-2</c:v>
                </c:pt>
                <c:pt idx="175">
                  <c:v>1.1666666666666622E-2</c:v>
                </c:pt>
                <c:pt idx="176">
                  <c:v>1.1733333333333288E-2</c:v>
                </c:pt>
                <c:pt idx="177">
                  <c:v>1.1799999999999955E-2</c:v>
                </c:pt>
                <c:pt idx="178">
                  <c:v>1.1866666666666621E-2</c:v>
                </c:pt>
                <c:pt idx="179">
                  <c:v>1.1933333333333287E-2</c:v>
                </c:pt>
                <c:pt idx="180">
                  <c:v>1.1999999999999953E-2</c:v>
                </c:pt>
                <c:pt idx="181">
                  <c:v>1.206666666666662E-2</c:v>
                </c:pt>
                <c:pt idx="182">
                  <c:v>1.2133333333333286E-2</c:v>
                </c:pt>
                <c:pt idx="183">
                  <c:v>1.2199999999999952E-2</c:v>
                </c:pt>
                <c:pt idx="184">
                  <c:v>1.2266666666666618E-2</c:v>
                </c:pt>
                <c:pt idx="185">
                  <c:v>1.2333333333333285E-2</c:v>
                </c:pt>
                <c:pt idx="186">
                  <c:v>1.2399999999999951E-2</c:v>
                </c:pt>
                <c:pt idx="187">
                  <c:v>1.2466666666666617E-2</c:v>
                </c:pt>
                <c:pt idx="188">
                  <c:v>1.2533333333333284E-2</c:v>
                </c:pt>
                <c:pt idx="189">
                  <c:v>1.259999999999995E-2</c:v>
                </c:pt>
                <c:pt idx="190">
                  <c:v>1.2666666666666616E-2</c:v>
                </c:pt>
                <c:pt idx="191">
                  <c:v>1.2733333333333282E-2</c:v>
                </c:pt>
                <c:pt idx="192">
                  <c:v>1.2799999999999949E-2</c:v>
                </c:pt>
                <c:pt idx="193">
                  <c:v>1.2866666666666615E-2</c:v>
                </c:pt>
                <c:pt idx="194">
                  <c:v>1.2933333333333281E-2</c:v>
                </c:pt>
                <c:pt idx="195">
                  <c:v>1.2999999999999947E-2</c:v>
                </c:pt>
                <c:pt idx="196">
                  <c:v>1.3066666666666614E-2</c:v>
                </c:pt>
                <c:pt idx="197">
                  <c:v>1.313333333333328E-2</c:v>
                </c:pt>
                <c:pt idx="198">
                  <c:v>1.3199999999999946E-2</c:v>
                </c:pt>
                <c:pt idx="199">
                  <c:v>1.3266666666666612E-2</c:v>
                </c:pt>
                <c:pt idx="200">
                  <c:v>1.3333333333333279E-2</c:v>
                </c:pt>
                <c:pt idx="201">
                  <c:v>1.3399999999999945E-2</c:v>
                </c:pt>
                <c:pt idx="202">
                  <c:v>1.3466666666666611E-2</c:v>
                </c:pt>
                <c:pt idx="203">
                  <c:v>1.3533333333333277E-2</c:v>
                </c:pt>
                <c:pt idx="204">
                  <c:v>1.3599999999999944E-2</c:v>
                </c:pt>
                <c:pt idx="205">
                  <c:v>1.366666666666661E-2</c:v>
                </c:pt>
                <c:pt idx="206">
                  <c:v>1.3733333333333276E-2</c:v>
                </c:pt>
                <c:pt idx="207">
                  <c:v>1.3799999999999943E-2</c:v>
                </c:pt>
                <c:pt idx="208">
                  <c:v>1.3866666666666609E-2</c:v>
                </c:pt>
                <c:pt idx="209">
                  <c:v>1.3933333333333275E-2</c:v>
                </c:pt>
                <c:pt idx="210">
                  <c:v>1.3999999999999941E-2</c:v>
                </c:pt>
                <c:pt idx="211">
                  <c:v>1.4066666666666608E-2</c:v>
                </c:pt>
                <c:pt idx="212">
                  <c:v>1.4133333333333274E-2</c:v>
                </c:pt>
                <c:pt idx="213">
                  <c:v>1.419999999999994E-2</c:v>
                </c:pt>
                <c:pt idx="214">
                  <c:v>1.4266666666666606E-2</c:v>
                </c:pt>
                <c:pt idx="215">
                  <c:v>1.4333333333333273E-2</c:v>
                </c:pt>
                <c:pt idx="216">
                  <c:v>1.4399999999999939E-2</c:v>
                </c:pt>
                <c:pt idx="217">
                  <c:v>1.4466666666666605E-2</c:v>
                </c:pt>
                <c:pt idx="218">
                  <c:v>1.4533333333333271E-2</c:v>
                </c:pt>
                <c:pt idx="219">
                  <c:v>1.4599999999999938E-2</c:v>
                </c:pt>
                <c:pt idx="220">
                  <c:v>1.4666666666666604E-2</c:v>
                </c:pt>
                <c:pt idx="221">
                  <c:v>1.473333333333327E-2</c:v>
                </c:pt>
                <c:pt idx="222">
                  <c:v>1.4799999999999936E-2</c:v>
                </c:pt>
                <c:pt idx="223">
                  <c:v>1.4866666666666603E-2</c:v>
                </c:pt>
                <c:pt idx="224">
                  <c:v>1.4933333333333269E-2</c:v>
                </c:pt>
                <c:pt idx="225">
                  <c:v>1.4999999999999935E-2</c:v>
                </c:pt>
                <c:pt idx="226">
                  <c:v>1.5066666666666602E-2</c:v>
                </c:pt>
                <c:pt idx="227">
                  <c:v>1.5133333333333268E-2</c:v>
                </c:pt>
                <c:pt idx="228">
                  <c:v>1.5199999999999934E-2</c:v>
                </c:pt>
                <c:pt idx="229">
                  <c:v>1.52666666666666E-2</c:v>
                </c:pt>
                <c:pt idx="230">
                  <c:v>1.5333333333333267E-2</c:v>
                </c:pt>
                <c:pt idx="231">
                  <c:v>1.5399999999999933E-2</c:v>
                </c:pt>
                <c:pt idx="232">
                  <c:v>1.5466666666666599E-2</c:v>
                </c:pt>
                <c:pt idx="233">
                  <c:v>1.5533333333333265E-2</c:v>
                </c:pt>
                <c:pt idx="234">
                  <c:v>1.5599999999999932E-2</c:v>
                </c:pt>
                <c:pt idx="235">
                  <c:v>1.56666666666666E-2</c:v>
                </c:pt>
                <c:pt idx="236">
                  <c:v>1.5733333333333266E-2</c:v>
                </c:pt>
                <c:pt idx="237">
                  <c:v>1.5799999999999932E-2</c:v>
                </c:pt>
                <c:pt idx="238">
                  <c:v>1.5866666666666598E-2</c:v>
                </c:pt>
                <c:pt idx="239">
                  <c:v>1.5933333333333265E-2</c:v>
                </c:pt>
                <c:pt idx="240">
                  <c:v>1.5999999999999931E-2</c:v>
                </c:pt>
                <c:pt idx="241">
                  <c:v>1.6066666666666597E-2</c:v>
                </c:pt>
                <c:pt idx="242">
                  <c:v>1.6133333333333263E-2</c:v>
                </c:pt>
                <c:pt idx="243">
                  <c:v>1.619999999999993E-2</c:v>
                </c:pt>
                <c:pt idx="244">
                  <c:v>1.6266666666666596E-2</c:v>
                </c:pt>
                <c:pt idx="245">
                  <c:v>1.6333333333333262E-2</c:v>
                </c:pt>
                <c:pt idx="246">
                  <c:v>1.6399999999999929E-2</c:v>
                </c:pt>
                <c:pt idx="247">
                  <c:v>1.6466666666666595E-2</c:v>
                </c:pt>
                <c:pt idx="248">
                  <c:v>1.6533333333333261E-2</c:v>
                </c:pt>
                <c:pt idx="249">
                  <c:v>1.6599999999999927E-2</c:v>
                </c:pt>
                <c:pt idx="250">
                  <c:v>1.6666666666666594E-2</c:v>
                </c:pt>
                <c:pt idx="251">
                  <c:v>1.673333333333326E-2</c:v>
                </c:pt>
                <c:pt idx="252">
                  <c:v>1.6799999999999926E-2</c:v>
                </c:pt>
              </c:numCache>
            </c:numRef>
          </c:xVal>
          <c:yVal>
            <c:numRef>
              <c:f>Data!$D$5:$D$257</c:f>
              <c:numCache>
                <c:formatCode>0.00</c:formatCode>
                <c:ptCount val="253"/>
                <c:pt idx="0">
                  <c:v>127.25999999999999</c:v>
                </c:pt>
                <c:pt idx="1">
                  <c:v>127.21985066502864</c:v>
                </c:pt>
                <c:pt idx="2">
                  <c:v>127.09942799359094</c:v>
                </c:pt>
                <c:pt idx="3">
                  <c:v>126.95514010862262</c:v>
                </c:pt>
                <c:pt idx="4">
                  <c:v>126.85335733305077</c:v>
                </c:pt>
                <c:pt idx="5">
                  <c:v>126.75149282487102</c:v>
                </c:pt>
                <c:pt idx="6">
                  <c:v>126.64954638687024</c:v>
                </c:pt>
                <c:pt idx="7">
                  <c:v>126.5475178210409</c:v>
                </c:pt>
                <c:pt idx="8">
                  <c:v>126.44540692857662</c:v>
                </c:pt>
                <c:pt idx="9">
                  <c:v>126.34321350986762</c:v>
                </c:pt>
                <c:pt idx="10">
                  <c:v>126.24093736449625</c:v>
                </c:pt>
                <c:pt idx="11">
                  <c:v>126.13857829123226</c:v>
                </c:pt>
                <c:pt idx="12">
                  <c:v>126.03613608802833</c:v>
                </c:pt>
                <c:pt idx="13">
                  <c:v>125.93361055201532</c:v>
                </c:pt>
                <c:pt idx="14">
                  <c:v>125.83100147949762</c:v>
                </c:pt>
                <c:pt idx="15">
                  <c:v>125.7283086659484</c:v>
                </c:pt>
                <c:pt idx="16">
                  <c:v>125.62553190600494</c:v>
                </c:pt>
                <c:pt idx="17">
                  <c:v>125.52267099346369</c:v>
                </c:pt>
                <c:pt idx="18">
                  <c:v>125.41972572127558</c:v>
                </c:pt>
                <c:pt idx="19">
                  <c:v>125.31669588154111</c:v>
                </c:pt>
                <c:pt idx="20">
                  <c:v>125.21358126550543</c:v>
                </c:pt>
                <c:pt idx="21">
                  <c:v>125.1103816635534</c:v>
                </c:pt>
                <c:pt idx="22">
                  <c:v>125.00709686520467</c:v>
                </c:pt>
                <c:pt idx="23">
                  <c:v>124.90372665910866</c:v>
                </c:pt>
                <c:pt idx="24">
                  <c:v>124.80027083303945</c:v>
                </c:pt>
                <c:pt idx="25">
                  <c:v>124.69672917389077</c:v>
                </c:pt>
                <c:pt idx="26">
                  <c:v>124.59310146767088</c:v>
                </c:pt>
                <c:pt idx="27">
                  <c:v>124.48938749949731</c:v>
                </c:pt>
                <c:pt idx="28">
                  <c:v>124.38558705359179</c:v>
                </c:pt>
                <c:pt idx="29">
                  <c:v>124.28169991327496</c:v>
                </c:pt>
                <c:pt idx="30">
                  <c:v>124.17772586096106</c:v>
                </c:pt>
                <c:pt idx="31">
                  <c:v>124.07366467815265</c:v>
                </c:pt>
                <c:pt idx="32">
                  <c:v>123.96951614543525</c:v>
                </c:pt>
                <c:pt idx="33">
                  <c:v>123.86528004247194</c:v>
                </c:pt>
                <c:pt idx="34">
                  <c:v>123.76095614799792</c:v>
                </c:pt>
                <c:pt idx="35">
                  <c:v>123.65654423981503</c:v>
                </c:pt>
                <c:pt idx="36">
                  <c:v>123.55204409478621</c:v>
                </c:pt>
                <c:pt idx="37">
                  <c:v>123.44745548883</c:v>
                </c:pt>
                <c:pt idx="38">
                  <c:v>123.34277819691484</c:v>
                </c:pt>
                <c:pt idx="39">
                  <c:v>123.23801199305349</c:v>
                </c:pt>
                <c:pt idx="40">
                  <c:v>123.13315665029734</c:v>
                </c:pt>
                <c:pt idx="41">
                  <c:v>123.02821194073061</c:v>
                </c:pt>
                <c:pt idx="42">
                  <c:v>122.92317763546465</c:v>
                </c:pt>
                <c:pt idx="43">
                  <c:v>122.81805350463206</c:v>
                </c:pt>
                <c:pt idx="44">
                  <c:v>122.71283931738084</c:v>
                </c:pt>
                <c:pt idx="45">
                  <c:v>122.6075348418685</c:v>
                </c:pt>
                <c:pt idx="46">
                  <c:v>122.50213984525602</c:v>
                </c:pt>
                <c:pt idx="47">
                  <c:v>122.39665409370197</c:v>
                </c:pt>
                <c:pt idx="48">
                  <c:v>122.29107735235633</c:v>
                </c:pt>
                <c:pt idx="49">
                  <c:v>122.18540938535445</c:v>
                </c:pt>
                <c:pt idx="50">
                  <c:v>122.07964995581094</c:v>
                </c:pt>
                <c:pt idx="51">
                  <c:v>121.97379882581339</c:v>
                </c:pt>
                <c:pt idx="52">
                  <c:v>121.86785575641619</c:v>
                </c:pt>
                <c:pt idx="53">
                  <c:v>121.76182050763421</c:v>
                </c:pt>
                <c:pt idx="54">
                  <c:v>121.65569283843645</c:v>
                </c:pt>
                <c:pt idx="55">
                  <c:v>121.54947250673968</c:v>
                </c:pt>
                <c:pt idx="56">
                  <c:v>121.44315926940196</c:v>
                </c:pt>
                <c:pt idx="57">
                  <c:v>121.33675288221619</c:v>
                </c:pt>
                <c:pt idx="58">
                  <c:v>121.23025309990351</c:v>
                </c:pt>
                <c:pt idx="59">
                  <c:v>121.12365967610675</c:v>
                </c:pt>
                <c:pt idx="60">
                  <c:v>121.0169723633838</c:v>
                </c:pt>
                <c:pt idx="61">
                  <c:v>120.91019091320079</c:v>
                </c:pt>
                <c:pt idx="62">
                  <c:v>120.80331507592551</c:v>
                </c:pt>
                <c:pt idx="63">
                  <c:v>120.69634460082044</c:v>
                </c:pt>
                <c:pt idx="64">
                  <c:v>120.58927923603601</c:v>
                </c:pt>
                <c:pt idx="65">
                  <c:v>120.4821187286036</c:v>
                </c:pt>
                <c:pt idx="66">
                  <c:v>120.37486282442858</c:v>
                </c:pt>
                <c:pt idx="67">
                  <c:v>120.26751126828336</c:v>
                </c:pt>
                <c:pt idx="68">
                  <c:v>120.16006380380018</c:v>
                </c:pt>
                <c:pt idx="69">
                  <c:v>120.05252017346407</c:v>
                </c:pt>
                <c:pt idx="70">
                  <c:v>119.94488011860558</c:v>
                </c:pt>
                <c:pt idx="71">
                  <c:v>119.83714337939357</c:v>
                </c:pt>
                <c:pt idx="72">
                  <c:v>119.72930969482786</c:v>
                </c:pt>
                <c:pt idx="73">
                  <c:v>119.62137880273185</c:v>
                </c:pt>
                <c:pt idx="74">
                  <c:v>119.51335043974515</c:v>
                </c:pt>
                <c:pt idx="75">
                  <c:v>119.40522434131599</c:v>
                </c:pt>
                <c:pt idx="76">
                  <c:v>119.29700024169371</c:v>
                </c:pt>
                <c:pt idx="77">
                  <c:v>119.18867787392112</c:v>
                </c:pt>
                <c:pt idx="78">
                  <c:v>119.08025696982686</c:v>
                </c:pt>
                <c:pt idx="79">
                  <c:v>118.97173726001763</c:v>
                </c:pt>
                <c:pt idx="80">
                  <c:v>118.86311847387033</c:v>
                </c:pt>
                <c:pt idx="81">
                  <c:v>118.75440033952425</c:v>
                </c:pt>
                <c:pt idx="82">
                  <c:v>118.64558258387316</c:v>
                </c:pt>
                <c:pt idx="83">
                  <c:v>118.5366649325572</c:v>
                </c:pt>
                <c:pt idx="84">
                  <c:v>118.42764710995486</c:v>
                </c:pt>
                <c:pt idx="85">
                  <c:v>118.31852883917492</c:v>
                </c:pt>
                <c:pt idx="86">
                  <c:v>118.20930984204813</c:v>
                </c:pt>
                <c:pt idx="87">
                  <c:v>118.09998983911896</c:v>
                </c:pt>
                <c:pt idx="88">
                  <c:v>117.99056854963733</c:v>
                </c:pt>
                <c:pt idx="89">
                  <c:v>117.88104569155016</c:v>
                </c:pt>
                <c:pt idx="90">
                  <c:v>117.7714209814928</c:v>
                </c:pt>
                <c:pt idx="91">
                  <c:v>117.66169413478062</c:v>
                </c:pt>
                <c:pt idx="92">
                  <c:v>117.5518648654003</c:v>
                </c:pt>
                <c:pt idx="93">
                  <c:v>117.44193288600117</c:v>
                </c:pt>
                <c:pt idx="94">
                  <c:v>117.33189790788637</c:v>
                </c:pt>
                <c:pt idx="95">
                  <c:v>117.22175964100408</c:v>
                </c:pt>
                <c:pt idx="96">
                  <c:v>117.11151779393862</c:v>
                </c:pt>
                <c:pt idx="97">
                  <c:v>117.00117207390134</c:v>
                </c:pt>
                <c:pt idx="98">
                  <c:v>116.89072218672163</c:v>
                </c:pt>
                <c:pt idx="99">
                  <c:v>116.78016783683779</c:v>
                </c:pt>
                <c:pt idx="100">
                  <c:v>116.66950872728775</c:v>
                </c:pt>
                <c:pt idx="101">
                  <c:v>116.55874455969975</c:v>
                </c:pt>
                <c:pt idx="102">
                  <c:v>116.44787503428306</c:v>
                </c:pt>
                <c:pt idx="103">
                  <c:v>116.33689984981838</c:v>
                </c:pt>
                <c:pt idx="104">
                  <c:v>116.22581870364836</c:v>
                </c:pt>
                <c:pt idx="105">
                  <c:v>116.11463129166799</c:v>
                </c:pt>
                <c:pt idx="106">
                  <c:v>116.00333730831484</c:v>
                </c:pt>
                <c:pt idx="107">
                  <c:v>115.8919364465593</c:v>
                </c:pt>
                <c:pt idx="108">
                  <c:v>115.78042839789462</c:v>
                </c:pt>
                <c:pt idx="109">
                  <c:v>117.03942141532393</c:v>
                </c:pt>
                <c:pt idx="110">
                  <c:v>118.25758094310835</c:v>
                </c:pt>
                <c:pt idx="111">
                  <c:v>119.40112215830145</c:v>
                </c:pt>
                <c:pt idx="112">
                  <c:v>120.46932350787318</c:v>
                </c:pt>
                <c:pt idx="113">
                  <c:v>121.46151097683374</c:v>
                </c:pt>
                <c:pt idx="114">
                  <c:v>122.3770585135244</c:v>
                </c:pt>
                <c:pt idx="115">
                  <c:v>123.21538842464429</c:v>
                </c:pt>
                <c:pt idx="116">
                  <c:v>123.97597173976409</c:v>
                </c:pt>
                <c:pt idx="117">
                  <c:v>124.65832854509641</c:v>
                </c:pt>
                <c:pt idx="118">
                  <c:v>125.26202828631237</c:v>
                </c:pt>
                <c:pt idx="119">
                  <c:v>125.78669004021326</c:v>
                </c:pt>
                <c:pt idx="120">
                  <c:v>126.23198275508601</c:v>
                </c:pt>
                <c:pt idx="121">
                  <c:v>126.5976254595905</c:v>
                </c:pt>
                <c:pt idx="122">
                  <c:v>126.88338744004733</c:v>
                </c:pt>
                <c:pt idx="123">
                  <c:v>127.08908838601367</c:v>
                </c:pt>
                <c:pt idx="124">
                  <c:v>127.21459850405589</c:v>
                </c:pt>
                <c:pt idx="125">
                  <c:v>127.25983859964667</c:v>
                </c:pt>
                <c:pt idx="126">
                  <c:v>127.22478012713536</c:v>
                </c:pt>
                <c:pt idx="127">
                  <c:v>127.10944520775968</c:v>
                </c:pt>
                <c:pt idx="128">
                  <c:v>126.95514010862264</c:v>
                </c:pt>
                <c:pt idx="129">
                  <c:v>126.85335733305081</c:v>
                </c:pt>
                <c:pt idx="130">
                  <c:v>126.75149282487106</c:v>
                </c:pt>
                <c:pt idx="131">
                  <c:v>126.64954638687028</c:v>
                </c:pt>
                <c:pt idx="132">
                  <c:v>126.54751782104094</c:v>
                </c:pt>
                <c:pt idx="133">
                  <c:v>126.44540692857666</c:v>
                </c:pt>
                <c:pt idx="134">
                  <c:v>126.34321350986767</c:v>
                </c:pt>
                <c:pt idx="135">
                  <c:v>126.24093736449629</c:v>
                </c:pt>
                <c:pt idx="136">
                  <c:v>126.13857829123231</c:v>
                </c:pt>
                <c:pt idx="137">
                  <c:v>126.03613608802837</c:v>
                </c:pt>
                <c:pt idx="138">
                  <c:v>125.93361055201537</c:v>
                </c:pt>
                <c:pt idx="139">
                  <c:v>125.83100147949766</c:v>
                </c:pt>
                <c:pt idx="140">
                  <c:v>125.72830866594845</c:v>
                </c:pt>
                <c:pt idx="141">
                  <c:v>125.62553190600498</c:v>
                </c:pt>
                <c:pt idx="142">
                  <c:v>125.52267099346373</c:v>
                </c:pt>
                <c:pt idx="143">
                  <c:v>125.41972572127564</c:v>
                </c:pt>
                <c:pt idx="144">
                  <c:v>125.31669588154116</c:v>
                </c:pt>
                <c:pt idx="145">
                  <c:v>125.21358126550547</c:v>
                </c:pt>
                <c:pt idx="146">
                  <c:v>125.11038166355344</c:v>
                </c:pt>
                <c:pt idx="147">
                  <c:v>125.00709686520472</c:v>
                </c:pt>
                <c:pt idx="148">
                  <c:v>124.90372665910871</c:v>
                </c:pt>
                <c:pt idx="149">
                  <c:v>124.80027083303951</c:v>
                </c:pt>
                <c:pt idx="150">
                  <c:v>124.69672917389083</c:v>
                </c:pt>
                <c:pt idx="151">
                  <c:v>124.59310146767093</c:v>
                </c:pt>
                <c:pt idx="152">
                  <c:v>124.48938749949737</c:v>
                </c:pt>
                <c:pt idx="153">
                  <c:v>124.38558705359186</c:v>
                </c:pt>
                <c:pt idx="154">
                  <c:v>124.28169991327502</c:v>
                </c:pt>
                <c:pt idx="155">
                  <c:v>124.17772586096112</c:v>
                </c:pt>
                <c:pt idx="156">
                  <c:v>124.07366467815271</c:v>
                </c:pt>
                <c:pt idx="157">
                  <c:v>123.96951614543531</c:v>
                </c:pt>
                <c:pt idx="158">
                  <c:v>123.86528004247199</c:v>
                </c:pt>
                <c:pt idx="159">
                  <c:v>123.76095614799797</c:v>
                </c:pt>
                <c:pt idx="160">
                  <c:v>123.65654423981509</c:v>
                </c:pt>
                <c:pt idx="161">
                  <c:v>123.55204409478627</c:v>
                </c:pt>
                <c:pt idx="162">
                  <c:v>123.44745548883006</c:v>
                </c:pt>
                <c:pt idx="163">
                  <c:v>123.34277819691491</c:v>
                </c:pt>
                <c:pt idx="164">
                  <c:v>123.23801199305356</c:v>
                </c:pt>
                <c:pt idx="165">
                  <c:v>123.13315665029741</c:v>
                </c:pt>
                <c:pt idx="166">
                  <c:v>123.02821194073067</c:v>
                </c:pt>
                <c:pt idx="167">
                  <c:v>122.92317763546473</c:v>
                </c:pt>
                <c:pt idx="168">
                  <c:v>122.81805350463213</c:v>
                </c:pt>
                <c:pt idx="169">
                  <c:v>122.71283931738091</c:v>
                </c:pt>
                <c:pt idx="170">
                  <c:v>122.60753484186857</c:v>
                </c:pt>
                <c:pt idx="171">
                  <c:v>122.5021398452561</c:v>
                </c:pt>
                <c:pt idx="172">
                  <c:v>122.39665409370204</c:v>
                </c:pt>
                <c:pt idx="173">
                  <c:v>122.2910773523564</c:v>
                </c:pt>
                <c:pt idx="174">
                  <c:v>122.18540938535453</c:v>
                </c:pt>
                <c:pt idx="175">
                  <c:v>122.07964995581101</c:v>
                </c:pt>
                <c:pt idx="176">
                  <c:v>121.97379882581347</c:v>
                </c:pt>
                <c:pt idx="177">
                  <c:v>121.86785575641626</c:v>
                </c:pt>
                <c:pt idx="178">
                  <c:v>121.76182050763428</c:v>
                </c:pt>
                <c:pt idx="179">
                  <c:v>121.65569283843652</c:v>
                </c:pt>
                <c:pt idx="180">
                  <c:v>121.54947250673975</c:v>
                </c:pt>
                <c:pt idx="181">
                  <c:v>121.44315926940203</c:v>
                </c:pt>
                <c:pt idx="182">
                  <c:v>121.33675288221626</c:v>
                </c:pt>
                <c:pt idx="183">
                  <c:v>121.23025309990358</c:v>
                </c:pt>
                <c:pt idx="184">
                  <c:v>121.12365967610684</c:v>
                </c:pt>
                <c:pt idx="185">
                  <c:v>121.01697236338387</c:v>
                </c:pt>
                <c:pt idx="186">
                  <c:v>120.91019091320088</c:v>
                </c:pt>
                <c:pt idx="187">
                  <c:v>120.80331507592558</c:v>
                </c:pt>
                <c:pt idx="188">
                  <c:v>120.69634460082052</c:v>
                </c:pt>
                <c:pt idx="189">
                  <c:v>120.58927923603609</c:v>
                </c:pt>
                <c:pt idx="190">
                  <c:v>120.48211872860367</c:v>
                </c:pt>
                <c:pt idx="191">
                  <c:v>120.37486282442866</c:v>
                </c:pt>
                <c:pt idx="192">
                  <c:v>120.26751126828344</c:v>
                </c:pt>
                <c:pt idx="193">
                  <c:v>120.16006380380027</c:v>
                </c:pt>
                <c:pt idx="194">
                  <c:v>120.05252017346416</c:v>
                </c:pt>
                <c:pt idx="195">
                  <c:v>119.94488011860567</c:v>
                </c:pt>
                <c:pt idx="196">
                  <c:v>119.83714337939365</c:v>
                </c:pt>
                <c:pt idx="197">
                  <c:v>119.72930969482793</c:v>
                </c:pt>
                <c:pt idx="198">
                  <c:v>119.62137880273194</c:v>
                </c:pt>
                <c:pt idx="199">
                  <c:v>119.51335043974522</c:v>
                </c:pt>
                <c:pt idx="200">
                  <c:v>119.40522434131607</c:v>
                </c:pt>
                <c:pt idx="201">
                  <c:v>119.29700024169378</c:v>
                </c:pt>
                <c:pt idx="202">
                  <c:v>119.18867787392121</c:v>
                </c:pt>
                <c:pt idx="203">
                  <c:v>119.08025696982695</c:v>
                </c:pt>
                <c:pt idx="204">
                  <c:v>118.9717372600177</c:v>
                </c:pt>
                <c:pt idx="205">
                  <c:v>118.86311847387041</c:v>
                </c:pt>
                <c:pt idx="206">
                  <c:v>118.75440033952434</c:v>
                </c:pt>
                <c:pt idx="207">
                  <c:v>118.64558258387324</c:v>
                </c:pt>
                <c:pt idx="208">
                  <c:v>118.53666493255727</c:v>
                </c:pt>
                <c:pt idx="209">
                  <c:v>118.42764710995495</c:v>
                </c:pt>
                <c:pt idx="210">
                  <c:v>118.318528839175</c:v>
                </c:pt>
                <c:pt idx="211">
                  <c:v>118.2093098420482</c:v>
                </c:pt>
                <c:pt idx="212">
                  <c:v>118.09998983911905</c:v>
                </c:pt>
                <c:pt idx="213">
                  <c:v>117.99056854963742</c:v>
                </c:pt>
                <c:pt idx="214">
                  <c:v>117.88104569155023</c:v>
                </c:pt>
                <c:pt idx="215">
                  <c:v>117.77142098149288</c:v>
                </c:pt>
                <c:pt idx="216">
                  <c:v>117.6616941347807</c:v>
                </c:pt>
                <c:pt idx="217">
                  <c:v>117.55186486540039</c:v>
                </c:pt>
                <c:pt idx="218">
                  <c:v>117.44193288600124</c:v>
                </c:pt>
                <c:pt idx="219">
                  <c:v>117.33189790788646</c:v>
                </c:pt>
                <c:pt idx="220">
                  <c:v>117.22175964100417</c:v>
                </c:pt>
                <c:pt idx="221">
                  <c:v>117.1115177939387</c:v>
                </c:pt>
                <c:pt idx="222">
                  <c:v>117.00117207390142</c:v>
                </c:pt>
                <c:pt idx="223">
                  <c:v>116.89072218672172</c:v>
                </c:pt>
                <c:pt idx="224">
                  <c:v>116.78016783683788</c:v>
                </c:pt>
                <c:pt idx="225">
                  <c:v>116.66950872728782</c:v>
                </c:pt>
                <c:pt idx="226">
                  <c:v>116.55874455969985</c:v>
                </c:pt>
                <c:pt idx="227">
                  <c:v>116.44787503428314</c:v>
                </c:pt>
                <c:pt idx="228">
                  <c:v>116.33689984981845</c:v>
                </c:pt>
                <c:pt idx="229">
                  <c:v>116.22581870364844</c:v>
                </c:pt>
                <c:pt idx="230">
                  <c:v>116.11463129166808</c:v>
                </c:pt>
                <c:pt idx="231">
                  <c:v>116.00333730831493</c:v>
                </c:pt>
                <c:pt idx="232">
                  <c:v>115.89193644655937</c:v>
                </c:pt>
                <c:pt idx="233">
                  <c:v>115.78042839789471</c:v>
                </c:pt>
                <c:pt idx="234">
                  <c:v>116.95969001504275</c:v>
                </c:pt>
                <c:pt idx="235">
                  <c:v>118.18255506089092</c:v>
                </c:pt>
                <c:pt idx="236">
                  <c:v>119.33084913407032</c:v>
                </c:pt>
                <c:pt idx="237">
                  <c:v>120.40384768258689</c:v>
                </c:pt>
                <c:pt idx="238">
                  <c:v>121.40087366450831</c:v>
                </c:pt>
                <c:pt idx="239">
                  <c:v>122.32129797516511</c:v>
                </c:pt>
                <c:pt idx="240">
                  <c:v>123.16453984410359</c:v>
                </c:pt>
                <c:pt idx="241">
                  <c:v>123.93006720154135</c:v>
                </c:pt>
                <c:pt idx="242">
                  <c:v>124.61739701409311</c:v>
                </c:pt>
                <c:pt idx="243">
                  <c:v>125.22609558955583</c:v>
                </c:pt>
                <c:pt idx="244">
                  <c:v>125.7557788505603</c:v>
                </c:pt>
                <c:pt idx="245">
                  <c:v>126.20611257691674</c:v>
                </c:pt>
                <c:pt idx="246">
                  <c:v>126.5768126165015</c:v>
                </c:pt>
                <c:pt idx="247">
                  <c:v>126.86764506455171</c:v>
                </c:pt>
                <c:pt idx="248">
                  <c:v>127.0784264112547</c:v>
                </c:pt>
                <c:pt idx="249">
                  <c:v>127.20902365753939</c:v>
                </c:pt>
                <c:pt idx="250">
                  <c:v>127.25935439899611</c:v>
                </c:pt>
                <c:pt idx="251">
                  <c:v>127.22938687787224</c:v>
                </c:pt>
                <c:pt idx="252">
                  <c:v>127.11914000311081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37184"/>
        <c:axId val="117439488"/>
      </c:scatterChart>
      <c:valAx>
        <c:axId val="117437184"/>
        <c:scaling>
          <c:orientation val="minMax"/>
          <c:max val="1.8000000000000002E-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t (S)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47559865437360649"/>
              <c:y val="0.88067108164478747"/>
            </c:manualLayout>
          </c:layout>
          <c:overlay val="0"/>
        </c:title>
        <c:numFmt formatCode="#,##0.000_);[Red]\(#,##0.000\)" sourceLinked="0"/>
        <c:majorTickMark val="in"/>
        <c:minorTickMark val="none"/>
        <c:tickLblPos val="nextTo"/>
        <c:crossAx val="117439488"/>
        <c:crosses val="autoZero"/>
        <c:crossBetween val="midCat"/>
        <c:majorUnit val="2.0000000000000005E-3"/>
        <c:minorUnit val="4.0000000000000013E-4"/>
      </c:valAx>
      <c:valAx>
        <c:axId val="117439488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/>
                  <a:t>VC2 (V)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6.982888258209247E-3"/>
              <c:y val="0.31574163990404597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17437184"/>
        <c:crosses val="autoZero"/>
        <c:crossBetween val="midCat"/>
        <c:majorUnit val="20"/>
        <c:minorUnit val="4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3841468275968878"/>
          <c:y val="0.36809920467020929"/>
          <c:w val="0.12622768683529698"/>
          <c:h val="0.18913343183132136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Inductor</a:t>
            </a:r>
            <a:r>
              <a:rPr lang="en-US" sz="1400" baseline="0"/>
              <a:t> Current waveform @VC2_min</a:t>
            </a:r>
            <a:endParaRPr lang="en-US" sz="1400"/>
          </a:p>
        </c:rich>
      </c:tx>
      <c:layout>
        <c:manualLayout>
          <c:xMode val="edge"/>
          <c:yMode val="edge"/>
          <c:x val="0.22964748637189583"/>
          <c:y val="1.62354160900643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1114476075107"/>
          <c:y val="0.14526638546585097"/>
          <c:w val="0.80972218857258216"/>
          <c:h val="0.69385438365822272"/>
        </c:manualLayout>
      </c:layout>
      <c:scatterChart>
        <c:scatterStyle val="lineMarker"/>
        <c:varyColors val="0"/>
        <c:ser>
          <c:idx val="0"/>
          <c:order val="0"/>
          <c:tx>
            <c:strRef>
              <c:f>IL!$C$14</c:f>
              <c:strCache>
                <c:ptCount val="1"/>
                <c:pt idx="0">
                  <c:v>IL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IL!$B$15:$B$27</c:f>
              <c:numCache>
                <c:formatCode>0.00_ </c:formatCode>
                <c:ptCount val="13"/>
                <c:pt idx="0" formatCode="General">
                  <c:v>0</c:v>
                </c:pt>
                <c:pt idx="1">
                  <c:v>4.4829137862243504</c:v>
                </c:pt>
                <c:pt idx="2">
                  <c:v>32.23282211668149</c:v>
                </c:pt>
                <c:pt idx="3">
                  <c:v>32.595785047872972</c:v>
                </c:pt>
                <c:pt idx="4">
                  <c:v>37.078698834097324</c:v>
                </c:pt>
                <c:pt idx="5">
                  <c:v>64.828607164554455</c:v>
                </c:pt>
                <c:pt idx="6" formatCode="0.00_);[Red]\(0.00\)">
                  <c:v>65.191570095745945</c:v>
                </c:pt>
                <c:pt idx="7" formatCode="0.00_);[Red]\(0.00\)">
                  <c:v>69.674483881970289</c:v>
                </c:pt>
                <c:pt idx="8" formatCode="0.00_);[Red]\(0.00\)">
                  <c:v>97.424392212427435</c:v>
                </c:pt>
                <c:pt idx="9" formatCode="0.00_);[Red]\(0.00\)">
                  <c:v>97.78735514361891</c:v>
                </c:pt>
                <c:pt idx="10" formatCode="0.0">
                  <c:v>102.27026892984325</c:v>
                </c:pt>
                <c:pt idx="11" formatCode="0.0">
                  <c:v>130.02017726030039</c:v>
                </c:pt>
                <c:pt idx="12" formatCode="0.0">
                  <c:v>130.38314019149186</c:v>
                </c:pt>
              </c:numCache>
            </c:numRef>
          </c:xVal>
          <c:yVal>
            <c:numRef>
              <c:f>IL!$C$15:$C$27</c:f>
              <c:numCache>
                <c:formatCode>0.0</c:formatCode>
                <c:ptCount val="13"/>
                <c:pt idx="0" formatCode="0_ ">
                  <c:v>0</c:v>
                </c:pt>
                <c:pt idx="1">
                  <c:v>449.54851495340569</c:v>
                </c:pt>
                <c:pt idx="2">
                  <c:v>0</c:v>
                </c:pt>
                <c:pt idx="3">
                  <c:v>0</c:v>
                </c:pt>
                <c:pt idx="4">
                  <c:v>449.54851495340569</c:v>
                </c:pt>
                <c:pt idx="5">
                  <c:v>0</c:v>
                </c:pt>
                <c:pt idx="6">
                  <c:v>0</c:v>
                </c:pt>
                <c:pt idx="7">
                  <c:v>449.54851495340569</c:v>
                </c:pt>
                <c:pt idx="8">
                  <c:v>0</c:v>
                </c:pt>
                <c:pt idx="9">
                  <c:v>0</c:v>
                </c:pt>
                <c:pt idx="10" formatCode="0.0_ ">
                  <c:v>449.54851495340569</c:v>
                </c:pt>
                <c:pt idx="11" formatCode="0.0_ ">
                  <c:v>0</c:v>
                </c:pt>
                <c:pt idx="12" formatCode="0.0_ 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92544"/>
        <c:axId val="134495232"/>
      </c:scatterChart>
      <c:valAx>
        <c:axId val="134492544"/>
        <c:scaling>
          <c:orientation val="minMax"/>
          <c:max val="140"/>
          <c:min val="0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Time (uS)</a:t>
                </a:r>
                <a:endParaRPr lang="zh-CN" sz="1200"/>
              </a:p>
            </c:rich>
          </c:tx>
          <c:layout>
            <c:manualLayout>
              <c:xMode val="edge"/>
              <c:yMode val="edge"/>
              <c:x val="0.46755239248940034"/>
              <c:y val="0.9301672567452081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34495232"/>
        <c:crosses val="autoZero"/>
        <c:crossBetween val="midCat"/>
      </c:valAx>
      <c:valAx>
        <c:axId val="134495232"/>
        <c:scaling>
          <c:orientation val="minMax"/>
          <c:max val="600"/>
          <c:min val="0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IL (mA)</a:t>
                </a:r>
                <a:endParaRPr lang="zh-CN" sz="1200"/>
              </a:p>
            </c:rich>
          </c:tx>
          <c:layout>
            <c:manualLayout>
              <c:xMode val="edge"/>
              <c:yMode val="edge"/>
              <c:x val="1.0256410256410256E-2"/>
              <c:y val="0.40307616391634032"/>
            </c:manualLayout>
          </c:layout>
          <c:overlay val="0"/>
        </c:title>
        <c:numFmt formatCode="0_ 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3449254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Data!$C$4</c:f>
              <c:strCache>
                <c:ptCount val="1"/>
                <c:pt idx="0">
                  <c:v>Line</c:v>
                </c:pt>
              </c:strCache>
            </c:strRef>
          </c:tx>
          <c:spPr>
            <a:ln w="31750">
              <a:prstDash val="sysDot"/>
            </a:ln>
          </c:spPr>
          <c:marker>
            <c:symbol val="none"/>
          </c:marker>
          <c:xVal>
            <c:numRef>
              <c:f>Data!$B$5:$B$257</c:f>
              <c:numCache>
                <c:formatCode>0.00000</c:formatCode>
                <c:ptCount val="253"/>
                <c:pt idx="0" formatCode="General">
                  <c:v>0</c:v>
                </c:pt>
                <c:pt idx="1">
                  <c:v>6.666666666666667E-5</c:v>
                </c:pt>
                <c:pt idx="2">
                  <c:v>1.3333333333333334E-4</c:v>
                </c:pt>
                <c:pt idx="3">
                  <c:v>2.0000000000000001E-4</c:v>
                </c:pt>
                <c:pt idx="4">
                  <c:v>2.6666666666666668E-4</c:v>
                </c:pt>
                <c:pt idx="5">
                  <c:v>3.3333333333333338E-4</c:v>
                </c:pt>
                <c:pt idx="6">
                  <c:v>4.0000000000000007E-4</c:v>
                </c:pt>
                <c:pt idx="7">
                  <c:v>4.6666666666666677E-4</c:v>
                </c:pt>
                <c:pt idx="8">
                  <c:v>5.3333333333333347E-4</c:v>
                </c:pt>
                <c:pt idx="9">
                  <c:v>6.0000000000000016E-4</c:v>
                </c:pt>
                <c:pt idx="10">
                  <c:v>6.6666666666666686E-4</c:v>
                </c:pt>
                <c:pt idx="11">
                  <c:v>7.3333333333333356E-4</c:v>
                </c:pt>
                <c:pt idx="12">
                  <c:v>8.0000000000000026E-4</c:v>
                </c:pt>
                <c:pt idx="13">
                  <c:v>8.6666666666666695E-4</c:v>
                </c:pt>
                <c:pt idx="14">
                  <c:v>9.3333333333333365E-4</c:v>
                </c:pt>
                <c:pt idx="15">
                  <c:v>1.0000000000000002E-3</c:v>
                </c:pt>
                <c:pt idx="16">
                  <c:v>1.0666666666666669E-3</c:v>
                </c:pt>
                <c:pt idx="17">
                  <c:v>1.1333333333333336E-3</c:v>
                </c:pt>
                <c:pt idx="18">
                  <c:v>1.2000000000000003E-3</c:v>
                </c:pt>
                <c:pt idx="19">
                  <c:v>1.266666666666667E-3</c:v>
                </c:pt>
                <c:pt idx="20">
                  <c:v>1.3333333333333337E-3</c:v>
                </c:pt>
                <c:pt idx="21">
                  <c:v>1.4000000000000004E-3</c:v>
                </c:pt>
                <c:pt idx="22">
                  <c:v>1.4666666666666671E-3</c:v>
                </c:pt>
                <c:pt idx="23">
                  <c:v>1.5333333333333338E-3</c:v>
                </c:pt>
                <c:pt idx="24">
                  <c:v>1.6000000000000005E-3</c:v>
                </c:pt>
                <c:pt idx="25">
                  <c:v>1.6666666666666672E-3</c:v>
                </c:pt>
                <c:pt idx="26">
                  <c:v>1.7333333333333339E-3</c:v>
                </c:pt>
                <c:pt idx="27">
                  <c:v>1.8000000000000006E-3</c:v>
                </c:pt>
                <c:pt idx="28">
                  <c:v>1.8666666666666673E-3</c:v>
                </c:pt>
                <c:pt idx="29">
                  <c:v>1.933333333333334E-3</c:v>
                </c:pt>
                <c:pt idx="30">
                  <c:v>2.0000000000000005E-3</c:v>
                </c:pt>
                <c:pt idx="31">
                  <c:v>2.0666666666666672E-3</c:v>
                </c:pt>
                <c:pt idx="32">
                  <c:v>2.1333333333333339E-3</c:v>
                </c:pt>
                <c:pt idx="33">
                  <c:v>2.2000000000000006E-3</c:v>
                </c:pt>
                <c:pt idx="34">
                  <c:v>2.2666666666666673E-3</c:v>
                </c:pt>
                <c:pt idx="35">
                  <c:v>2.333333333333334E-3</c:v>
                </c:pt>
                <c:pt idx="36">
                  <c:v>2.4000000000000007E-3</c:v>
                </c:pt>
                <c:pt idx="37">
                  <c:v>2.4666666666666674E-3</c:v>
                </c:pt>
                <c:pt idx="38">
                  <c:v>2.5333333333333341E-3</c:v>
                </c:pt>
                <c:pt idx="39">
                  <c:v>2.6000000000000007E-3</c:v>
                </c:pt>
                <c:pt idx="40">
                  <c:v>2.6666666666666674E-3</c:v>
                </c:pt>
                <c:pt idx="41">
                  <c:v>2.7333333333333341E-3</c:v>
                </c:pt>
                <c:pt idx="42">
                  <c:v>2.8000000000000008E-3</c:v>
                </c:pt>
                <c:pt idx="43">
                  <c:v>2.8666666666666675E-3</c:v>
                </c:pt>
                <c:pt idx="44">
                  <c:v>2.9333333333333342E-3</c:v>
                </c:pt>
                <c:pt idx="45">
                  <c:v>3.0000000000000009E-3</c:v>
                </c:pt>
                <c:pt idx="46">
                  <c:v>3.0666666666666676E-3</c:v>
                </c:pt>
                <c:pt idx="47">
                  <c:v>3.1333333333333343E-3</c:v>
                </c:pt>
                <c:pt idx="48">
                  <c:v>3.200000000000001E-3</c:v>
                </c:pt>
                <c:pt idx="49">
                  <c:v>3.2666666666666677E-3</c:v>
                </c:pt>
                <c:pt idx="50">
                  <c:v>3.3333333333333344E-3</c:v>
                </c:pt>
                <c:pt idx="51">
                  <c:v>3.4000000000000011E-3</c:v>
                </c:pt>
                <c:pt idx="52">
                  <c:v>3.4666666666666678E-3</c:v>
                </c:pt>
                <c:pt idx="53">
                  <c:v>3.5333333333333345E-3</c:v>
                </c:pt>
                <c:pt idx="54">
                  <c:v>3.6000000000000012E-3</c:v>
                </c:pt>
                <c:pt idx="55">
                  <c:v>3.6666666666666679E-3</c:v>
                </c:pt>
                <c:pt idx="56">
                  <c:v>3.7333333333333346E-3</c:v>
                </c:pt>
                <c:pt idx="57">
                  <c:v>3.8000000000000013E-3</c:v>
                </c:pt>
                <c:pt idx="58">
                  <c:v>3.866666666666668E-3</c:v>
                </c:pt>
                <c:pt idx="59">
                  <c:v>3.9333333333333347E-3</c:v>
                </c:pt>
                <c:pt idx="60">
                  <c:v>4.000000000000001E-3</c:v>
                </c:pt>
                <c:pt idx="61">
                  <c:v>4.0666666666666672E-3</c:v>
                </c:pt>
                <c:pt idx="62">
                  <c:v>4.1333333333333335E-3</c:v>
                </c:pt>
                <c:pt idx="63">
                  <c:v>4.1999999999999997E-3</c:v>
                </c:pt>
                <c:pt idx="64">
                  <c:v>4.266666666666666E-3</c:v>
                </c:pt>
                <c:pt idx="65">
                  <c:v>4.3333333333333323E-3</c:v>
                </c:pt>
                <c:pt idx="66">
                  <c:v>4.3999999999999985E-3</c:v>
                </c:pt>
                <c:pt idx="67">
                  <c:v>4.4666666666666648E-3</c:v>
                </c:pt>
                <c:pt idx="68">
                  <c:v>4.5333333333333311E-3</c:v>
                </c:pt>
                <c:pt idx="69">
                  <c:v>4.5999999999999973E-3</c:v>
                </c:pt>
                <c:pt idx="70">
                  <c:v>4.6666666666666636E-3</c:v>
                </c:pt>
                <c:pt idx="71">
                  <c:v>4.7333333333333298E-3</c:v>
                </c:pt>
                <c:pt idx="72">
                  <c:v>4.7999999999999961E-3</c:v>
                </c:pt>
                <c:pt idx="73">
                  <c:v>4.8666666666666624E-3</c:v>
                </c:pt>
                <c:pt idx="74">
                  <c:v>4.9333333333333286E-3</c:v>
                </c:pt>
                <c:pt idx="75">
                  <c:v>4.9999999999999949E-3</c:v>
                </c:pt>
                <c:pt idx="76">
                  <c:v>5.0666666666666612E-3</c:v>
                </c:pt>
                <c:pt idx="77">
                  <c:v>5.1333333333333274E-3</c:v>
                </c:pt>
                <c:pt idx="78">
                  <c:v>5.1999999999999937E-3</c:v>
                </c:pt>
                <c:pt idx="79">
                  <c:v>5.26666666666666E-3</c:v>
                </c:pt>
                <c:pt idx="80">
                  <c:v>5.3333333333333262E-3</c:v>
                </c:pt>
                <c:pt idx="81">
                  <c:v>5.3999999999999925E-3</c:v>
                </c:pt>
                <c:pt idx="82">
                  <c:v>5.4666666666666587E-3</c:v>
                </c:pt>
                <c:pt idx="83">
                  <c:v>5.533333333333325E-3</c:v>
                </c:pt>
                <c:pt idx="84">
                  <c:v>5.5999999999999913E-3</c:v>
                </c:pt>
                <c:pt idx="85">
                  <c:v>5.6666666666666575E-3</c:v>
                </c:pt>
                <c:pt idx="86">
                  <c:v>5.7333333333333238E-3</c:v>
                </c:pt>
                <c:pt idx="87">
                  <c:v>5.7999999999999901E-3</c:v>
                </c:pt>
                <c:pt idx="88">
                  <c:v>5.8666666666666563E-3</c:v>
                </c:pt>
                <c:pt idx="89">
                  <c:v>5.9333333333333226E-3</c:v>
                </c:pt>
                <c:pt idx="90">
                  <c:v>5.9999999999999888E-3</c:v>
                </c:pt>
                <c:pt idx="91">
                  <c:v>6.0666666666666551E-3</c:v>
                </c:pt>
                <c:pt idx="92">
                  <c:v>6.1333333333333214E-3</c:v>
                </c:pt>
                <c:pt idx="93">
                  <c:v>6.1999999999999876E-3</c:v>
                </c:pt>
                <c:pt idx="94">
                  <c:v>6.2666666666666539E-3</c:v>
                </c:pt>
                <c:pt idx="95">
                  <c:v>6.3333333333333202E-3</c:v>
                </c:pt>
                <c:pt idx="96">
                  <c:v>6.3999999999999864E-3</c:v>
                </c:pt>
                <c:pt idx="97">
                  <c:v>6.4666666666666527E-3</c:v>
                </c:pt>
                <c:pt idx="98">
                  <c:v>6.533333333333319E-3</c:v>
                </c:pt>
                <c:pt idx="99">
                  <c:v>6.5999999999999852E-3</c:v>
                </c:pt>
                <c:pt idx="100">
                  <c:v>6.6666666666666515E-3</c:v>
                </c:pt>
                <c:pt idx="101">
                  <c:v>6.7333333333333177E-3</c:v>
                </c:pt>
                <c:pt idx="102">
                  <c:v>6.799999999999984E-3</c:v>
                </c:pt>
                <c:pt idx="103">
                  <c:v>6.8666666666666503E-3</c:v>
                </c:pt>
                <c:pt idx="104">
                  <c:v>6.9333333333333165E-3</c:v>
                </c:pt>
                <c:pt idx="105">
                  <c:v>6.9999999999999828E-3</c:v>
                </c:pt>
                <c:pt idx="106">
                  <c:v>7.0666666666666491E-3</c:v>
                </c:pt>
                <c:pt idx="107">
                  <c:v>7.1333333333333153E-3</c:v>
                </c:pt>
                <c:pt idx="108">
                  <c:v>7.1999999999999816E-3</c:v>
                </c:pt>
                <c:pt idx="109">
                  <c:v>7.2666666666666479E-3</c:v>
                </c:pt>
                <c:pt idx="110">
                  <c:v>7.3333333333333141E-3</c:v>
                </c:pt>
                <c:pt idx="111">
                  <c:v>7.3999999999999804E-3</c:v>
                </c:pt>
                <c:pt idx="112">
                  <c:v>7.4666666666666466E-3</c:v>
                </c:pt>
                <c:pt idx="113">
                  <c:v>7.5333333333333129E-3</c:v>
                </c:pt>
                <c:pt idx="114">
                  <c:v>7.5999999999999792E-3</c:v>
                </c:pt>
                <c:pt idx="115">
                  <c:v>7.6666666666666454E-3</c:v>
                </c:pt>
                <c:pt idx="116">
                  <c:v>7.7333333333333117E-3</c:v>
                </c:pt>
                <c:pt idx="117">
                  <c:v>7.799999999999978E-3</c:v>
                </c:pt>
                <c:pt idx="118">
                  <c:v>7.8666666666666451E-3</c:v>
                </c:pt>
                <c:pt idx="119">
                  <c:v>7.9333333333333114E-3</c:v>
                </c:pt>
                <c:pt idx="120">
                  <c:v>7.9999999999999776E-3</c:v>
                </c:pt>
                <c:pt idx="121">
                  <c:v>8.0666666666666439E-3</c:v>
                </c:pt>
                <c:pt idx="122">
                  <c:v>8.1333333333333101E-3</c:v>
                </c:pt>
                <c:pt idx="123">
                  <c:v>8.1999999999999764E-3</c:v>
                </c:pt>
                <c:pt idx="124">
                  <c:v>8.2666666666666427E-3</c:v>
                </c:pt>
                <c:pt idx="125">
                  <c:v>8.3333333333333089E-3</c:v>
                </c:pt>
                <c:pt idx="126">
                  <c:v>8.3999999999999752E-3</c:v>
                </c:pt>
                <c:pt idx="127">
                  <c:v>8.4666666666666415E-3</c:v>
                </c:pt>
                <c:pt idx="128">
                  <c:v>8.5333333333333077E-3</c:v>
                </c:pt>
                <c:pt idx="129">
                  <c:v>8.599999999999974E-3</c:v>
                </c:pt>
                <c:pt idx="130">
                  <c:v>8.6666666666666402E-3</c:v>
                </c:pt>
                <c:pt idx="131">
                  <c:v>8.7333333333333065E-3</c:v>
                </c:pt>
                <c:pt idx="132">
                  <c:v>8.7999999999999728E-3</c:v>
                </c:pt>
                <c:pt idx="133">
                  <c:v>8.866666666666639E-3</c:v>
                </c:pt>
                <c:pt idx="134">
                  <c:v>8.9333333333333053E-3</c:v>
                </c:pt>
                <c:pt idx="135">
                  <c:v>8.9999999999999716E-3</c:v>
                </c:pt>
                <c:pt idx="136">
                  <c:v>9.0666666666666378E-3</c:v>
                </c:pt>
                <c:pt idx="137">
                  <c:v>9.1333333333333041E-3</c:v>
                </c:pt>
                <c:pt idx="138">
                  <c:v>9.1999999999999704E-3</c:v>
                </c:pt>
                <c:pt idx="139">
                  <c:v>9.2666666666666366E-3</c:v>
                </c:pt>
                <c:pt idx="140">
                  <c:v>9.3333333333333029E-3</c:v>
                </c:pt>
                <c:pt idx="141">
                  <c:v>9.3999999999999691E-3</c:v>
                </c:pt>
                <c:pt idx="142">
                  <c:v>9.4666666666666354E-3</c:v>
                </c:pt>
                <c:pt idx="143">
                  <c:v>9.5333333333333017E-3</c:v>
                </c:pt>
                <c:pt idx="144">
                  <c:v>9.5999999999999679E-3</c:v>
                </c:pt>
                <c:pt idx="145">
                  <c:v>9.6666666666666342E-3</c:v>
                </c:pt>
                <c:pt idx="146">
                  <c:v>9.7333333333333005E-3</c:v>
                </c:pt>
                <c:pt idx="147">
                  <c:v>9.7999999999999667E-3</c:v>
                </c:pt>
                <c:pt idx="148">
                  <c:v>9.866666666666633E-3</c:v>
                </c:pt>
                <c:pt idx="149">
                  <c:v>9.9333333333332993E-3</c:v>
                </c:pt>
                <c:pt idx="150">
                  <c:v>9.9999999999999655E-3</c:v>
                </c:pt>
                <c:pt idx="151">
                  <c:v>1.0066666666666632E-2</c:v>
                </c:pt>
                <c:pt idx="152">
                  <c:v>1.0133333333333298E-2</c:v>
                </c:pt>
                <c:pt idx="153">
                  <c:v>1.0199999999999964E-2</c:v>
                </c:pt>
                <c:pt idx="154">
                  <c:v>1.0266666666666631E-2</c:v>
                </c:pt>
                <c:pt idx="155">
                  <c:v>1.0333333333333297E-2</c:v>
                </c:pt>
                <c:pt idx="156">
                  <c:v>1.0399999999999963E-2</c:v>
                </c:pt>
                <c:pt idx="157">
                  <c:v>1.0466666666666629E-2</c:v>
                </c:pt>
                <c:pt idx="158">
                  <c:v>1.0533333333333296E-2</c:v>
                </c:pt>
                <c:pt idx="159">
                  <c:v>1.0599999999999962E-2</c:v>
                </c:pt>
                <c:pt idx="160">
                  <c:v>1.0666666666666628E-2</c:v>
                </c:pt>
                <c:pt idx="161">
                  <c:v>1.0733333333333294E-2</c:v>
                </c:pt>
                <c:pt idx="162">
                  <c:v>1.0799999999999961E-2</c:v>
                </c:pt>
                <c:pt idx="163">
                  <c:v>1.0866666666666627E-2</c:v>
                </c:pt>
                <c:pt idx="164">
                  <c:v>1.0933333333333293E-2</c:v>
                </c:pt>
                <c:pt idx="165">
                  <c:v>1.0999999999999959E-2</c:v>
                </c:pt>
                <c:pt idx="166">
                  <c:v>1.1066666666666626E-2</c:v>
                </c:pt>
                <c:pt idx="167">
                  <c:v>1.1133333333333292E-2</c:v>
                </c:pt>
                <c:pt idx="168">
                  <c:v>1.1199999999999958E-2</c:v>
                </c:pt>
                <c:pt idx="169">
                  <c:v>1.1266666666666625E-2</c:v>
                </c:pt>
                <c:pt idx="170">
                  <c:v>1.1333333333333291E-2</c:v>
                </c:pt>
                <c:pt idx="171">
                  <c:v>1.1399999999999957E-2</c:v>
                </c:pt>
                <c:pt idx="172">
                  <c:v>1.1466666666666623E-2</c:v>
                </c:pt>
                <c:pt idx="173">
                  <c:v>1.153333333333329E-2</c:v>
                </c:pt>
                <c:pt idx="174">
                  <c:v>1.1599999999999956E-2</c:v>
                </c:pt>
                <c:pt idx="175">
                  <c:v>1.1666666666666622E-2</c:v>
                </c:pt>
                <c:pt idx="176">
                  <c:v>1.1733333333333288E-2</c:v>
                </c:pt>
                <c:pt idx="177">
                  <c:v>1.1799999999999955E-2</c:v>
                </c:pt>
                <c:pt idx="178">
                  <c:v>1.1866666666666621E-2</c:v>
                </c:pt>
                <c:pt idx="179">
                  <c:v>1.1933333333333287E-2</c:v>
                </c:pt>
                <c:pt idx="180">
                  <c:v>1.1999999999999953E-2</c:v>
                </c:pt>
                <c:pt idx="181">
                  <c:v>1.206666666666662E-2</c:v>
                </c:pt>
                <c:pt idx="182">
                  <c:v>1.2133333333333286E-2</c:v>
                </c:pt>
                <c:pt idx="183">
                  <c:v>1.2199999999999952E-2</c:v>
                </c:pt>
                <c:pt idx="184">
                  <c:v>1.2266666666666618E-2</c:v>
                </c:pt>
                <c:pt idx="185">
                  <c:v>1.2333333333333285E-2</c:v>
                </c:pt>
                <c:pt idx="186">
                  <c:v>1.2399999999999951E-2</c:v>
                </c:pt>
                <c:pt idx="187">
                  <c:v>1.2466666666666617E-2</c:v>
                </c:pt>
                <c:pt idx="188">
                  <c:v>1.2533333333333284E-2</c:v>
                </c:pt>
                <c:pt idx="189">
                  <c:v>1.259999999999995E-2</c:v>
                </c:pt>
                <c:pt idx="190">
                  <c:v>1.2666666666666616E-2</c:v>
                </c:pt>
                <c:pt idx="191">
                  <c:v>1.2733333333333282E-2</c:v>
                </c:pt>
                <c:pt idx="192">
                  <c:v>1.2799999999999949E-2</c:v>
                </c:pt>
                <c:pt idx="193">
                  <c:v>1.2866666666666615E-2</c:v>
                </c:pt>
                <c:pt idx="194">
                  <c:v>1.2933333333333281E-2</c:v>
                </c:pt>
                <c:pt idx="195">
                  <c:v>1.2999999999999947E-2</c:v>
                </c:pt>
                <c:pt idx="196">
                  <c:v>1.3066666666666614E-2</c:v>
                </c:pt>
                <c:pt idx="197">
                  <c:v>1.313333333333328E-2</c:v>
                </c:pt>
                <c:pt idx="198">
                  <c:v>1.3199999999999946E-2</c:v>
                </c:pt>
                <c:pt idx="199">
                  <c:v>1.3266666666666612E-2</c:v>
                </c:pt>
                <c:pt idx="200">
                  <c:v>1.3333333333333279E-2</c:v>
                </c:pt>
                <c:pt idx="201">
                  <c:v>1.3399999999999945E-2</c:v>
                </c:pt>
                <c:pt idx="202">
                  <c:v>1.3466666666666611E-2</c:v>
                </c:pt>
                <c:pt idx="203">
                  <c:v>1.3533333333333277E-2</c:v>
                </c:pt>
                <c:pt idx="204">
                  <c:v>1.3599999999999944E-2</c:v>
                </c:pt>
                <c:pt idx="205">
                  <c:v>1.366666666666661E-2</c:v>
                </c:pt>
                <c:pt idx="206">
                  <c:v>1.3733333333333276E-2</c:v>
                </c:pt>
                <c:pt idx="207">
                  <c:v>1.3799999999999943E-2</c:v>
                </c:pt>
                <c:pt idx="208">
                  <c:v>1.3866666666666609E-2</c:v>
                </c:pt>
                <c:pt idx="209">
                  <c:v>1.3933333333333275E-2</c:v>
                </c:pt>
                <c:pt idx="210">
                  <c:v>1.3999999999999941E-2</c:v>
                </c:pt>
                <c:pt idx="211">
                  <c:v>1.4066666666666608E-2</c:v>
                </c:pt>
                <c:pt idx="212">
                  <c:v>1.4133333333333274E-2</c:v>
                </c:pt>
                <c:pt idx="213">
                  <c:v>1.419999999999994E-2</c:v>
                </c:pt>
                <c:pt idx="214">
                  <c:v>1.4266666666666606E-2</c:v>
                </c:pt>
                <c:pt idx="215">
                  <c:v>1.4333333333333273E-2</c:v>
                </c:pt>
                <c:pt idx="216">
                  <c:v>1.4399999999999939E-2</c:v>
                </c:pt>
                <c:pt idx="217">
                  <c:v>1.4466666666666605E-2</c:v>
                </c:pt>
                <c:pt idx="218">
                  <c:v>1.4533333333333271E-2</c:v>
                </c:pt>
                <c:pt idx="219">
                  <c:v>1.4599999999999938E-2</c:v>
                </c:pt>
                <c:pt idx="220">
                  <c:v>1.4666666666666604E-2</c:v>
                </c:pt>
                <c:pt idx="221">
                  <c:v>1.473333333333327E-2</c:v>
                </c:pt>
                <c:pt idx="222">
                  <c:v>1.4799999999999936E-2</c:v>
                </c:pt>
                <c:pt idx="223">
                  <c:v>1.4866666666666603E-2</c:v>
                </c:pt>
                <c:pt idx="224">
                  <c:v>1.4933333333333269E-2</c:v>
                </c:pt>
                <c:pt idx="225">
                  <c:v>1.4999999999999935E-2</c:v>
                </c:pt>
                <c:pt idx="226">
                  <c:v>1.5066666666666602E-2</c:v>
                </c:pt>
                <c:pt idx="227">
                  <c:v>1.5133333333333268E-2</c:v>
                </c:pt>
                <c:pt idx="228">
                  <c:v>1.5199999999999934E-2</c:v>
                </c:pt>
                <c:pt idx="229">
                  <c:v>1.52666666666666E-2</c:v>
                </c:pt>
                <c:pt idx="230">
                  <c:v>1.5333333333333267E-2</c:v>
                </c:pt>
                <c:pt idx="231">
                  <c:v>1.5399999999999933E-2</c:v>
                </c:pt>
                <c:pt idx="232">
                  <c:v>1.5466666666666599E-2</c:v>
                </c:pt>
                <c:pt idx="233">
                  <c:v>1.5533333333333265E-2</c:v>
                </c:pt>
                <c:pt idx="234">
                  <c:v>1.5599999999999932E-2</c:v>
                </c:pt>
                <c:pt idx="235">
                  <c:v>1.56666666666666E-2</c:v>
                </c:pt>
                <c:pt idx="236">
                  <c:v>1.5733333333333266E-2</c:v>
                </c:pt>
                <c:pt idx="237">
                  <c:v>1.5799999999999932E-2</c:v>
                </c:pt>
                <c:pt idx="238">
                  <c:v>1.5866666666666598E-2</c:v>
                </c:pt>
                <c:pt idx="239">
                  <c:v>1.5933333333333265E-2</c:v>
                </c:pt>
                <c:pt idx="240">
                  <c:v>1.5999999999999931E-2</c:v>
                </c:pt>
                <c:pt idx="241">
                  <c:v>1.6066666666666597E-2</c:v>
                </c:pt>
                <c:pt idx="242">
                  <c:v>1.6133333333333263E-2</c:v>
                </c:pt>
                <c:pt idx="243">
                  <c:v>1.619999999999993E-2</c:v>
                </c:pt>
                <c:pt idx="244">
                  <c:v>1.6266666666666596E-2</c:v>
                </c:pt>
                <c:pt idx="245">
                  <c:v>1.6333333333333262E-2</c:v>
                </c:pt>
                <c:pt idx="246">
                  <c:v>1.6399999999999929E-2</c:v>
                </c:pt>
                <c:pt idx="247">
                  <c:v>1.6466666666666595E-2</c:v>
                </c:pt>
                <c:pt idx="248">
                  <c:v>1.6533333333333261E-2</c:v>
                </c:pt>
                <c:pt idx="249">
                  <c:v>1.6599999999999927E-2</c:v>
                </c:pt>
                <c:pt idx="250">
                  <c:v>1.6666666666666594E-2</c:v>
                </c:pt>
                <c:pt idx="251">
                  <c:v>1.673333333333326E-2</c:v>
                </c:pt>
                <c:pt idx="252">
                  <c:v>1.6799999999999926E-2</c:v>
                </c:pt>
              </c:numCache>
            </c:numRef>
          </c:xVal>
          <c:yVal>
            <c:numRef>
              <c:f>Data!$C$5:$C$257</c:f>
              <c:numCache>
                <c:formatCode>0.00</c:formatCode>
                <c:ptCount val="253"/>
                <c:pt idx="0">
                  <c:v>127.25999999999999</c:v>
                </c:pt>
                <c:pt idx="1">
                  <c:v>127.21985066502864</c:v>
                </c:pt>
                <c:pt idx="2">
                  <c:v>127.09942799359094</c:v>
                </c:pt>
                <c:pt idx="3">
                  <c:v>126.8988079701309</c:v>
                </c:pt>
                <c:pt idx="4">
                  <c:v>126.61811718211551</c:v>
                </c:pt>
                <c:pt idx="5">
                  <c:v>126.25753274016039</c:v>
                </c:pt>
                <c:pt idx="6">
                  <c:v>125.81728216627629</c:v>
                </c:pt>
                <c:pt idx="7">
                  <c:v>125.29764325030703</c:v>
                </c:pt>
                <c:pt idx="8">
                  <c:v>124.69894387464933</c:v>
                </c:pt>
                <c:pt idx="9">
                  <c:v>124.02156180736509</c:v>
                </c:pt>
                <c:pt idx="10">
                  <c:v>123.26592446381694</c:v>
                </c:pt>
                <c:pt idx="11">
                  <c:v>122.4325086369771</c:v>
                </c:pt>
                <c:pt idx="12">
                  <c:v>121.52184019658</c:v>
                </c:pt>
                <c:pt idx="13">
                  <c:v>120.53449375730837</c:v>
                </c:pt>
                <c:pt idx="14">
                  <c:v>119.47109231622214</c:v>
                </c:pt>
                <c:pt idx="15">
                  <c:v>118.33230685965898</c:v>
                </c:pt>
                <c:pt idx="16">
                  <c:v>117.11885593985457</c:v>
                </c:pt>
                <c:pt idx="17">
                  <c:v>115.83150522154962</c:v>
                </c:pt>
                <c:pt idx="18">
                  <c:v>114.47106699886976</c:v>
                </c:pt>
                <c:pt idx="19">
                  <c:v>113.03839968278328</c:v>
                </c:pt>
                <c:pt idx="20">
                  <c:v>111.5344072594598</c:v>
                </c:pt>
                <c:pt idx="21">
                  <c:v>109.96003871987213</c:v>
                </c:pt>
                <c:pt idx="22">
                  <c:v>108.31628746100071</c:v>
                </c:pt>
                <c:pt idx="23">
                  <c:v>106.60419065901873</c:v>
                </c:pt>
                <c:pt idx="24">
                  <c:v>104.82482861485352</c:v>
                </c:pt>
                <c:pt idx="25">
                  <c:v>102.97932407253697</c:v>
                </c:pt>
                <c:pt idx="26">
                  <c:v>101.068841510775</c:v>
                </c:pt>
                <c:pt idx="27">
                  <c:v>99.094586408183531</c:v>
                </c:pt>
                <c:pt idx="28">
                  <c:v>97.057804482653992</c:v>
                </c:pt>
                <c:pt idx="29">
                  <c:v>94.959780905328813</c:v>
                </c:pt>
                <c:pt idx="30">
                  <c:v>92.801839489682493</c:v>
                </c:pt>
                <c:pt idx="31">
                  <c:v>90.585341856220225</c:v>
                </c:pt>
                <c:pt idx="32">
                  <c:v>88.311686573320927</c:v>
                </c:pt>
                <c:pt idx="33">
                  <c:v>85.982308274766794</c:v>
                </c:pt>
                <c:pt idx="34">
                  <c:v>83.598676754516404</c:v>
                </c:pt>
                <c:pt idx="35">
                  <c:v>81.162296039292272</c:v>
                </c:pt>
                <c:pt idx="36">
                  <c:v>78.674703439568333</c:v>
                </c:pt>
                <c:pt idx="37">
                  <c:v>76.13746857955573</c:v>
                </c:pt>
                <c:pt idx="38">
                  <c:v>73.552192406799591</c:v>
                </c:pt>
                <c:pt idx="39">
                  <c:v>70.920506182011124</c:v>
                </c:pt>
                <c:pt idx="40">
                  <c:v>68.244070449772735</c:v>
                </c:pt>
                <c:pt idx="41">
                  <c:v>65.524573990765589</c:v>
                </c:pt>
                <c:pt idx="42">
                  <c:v>62.763732756180723</c:v>
                </c:pt>
                <c:pt idx="43">
                  <c:v>59.963288784986084</c:v>
                </c:pt>
                <c:pt idx="44">
                  <c:v>57.125009104732662</c:v>
                </c:pt>
                <c:pt idx="45">
                  <c:v>54.250684616593212</c:v>
                </c:pt>
                <c:pt idx="46">
                  <c:v>51.342128965337359</c:v>
                </c:pt>
                <c:pt idx="47">
                  <c:v>48.401177394955759</c:v>
                </c:pt>
                <c:pt idx="48">
                  <c:v>45.429685590655609</c:v>
                </c:pt>
                <c:pt idx="49">
                  <c:v>42.429528507958125</c:v>
                </c:pt>
                <c:pt idx="50">
                  <c:v>39.402599189636845</c:v>
                </c:pt>
                <c:pt idx="51">
                  <c:v>36.350807571243173</c:v>
                </c:pt>
                <c:pt idx="52">
                  <c:v>33.276079275972918</c:v>
                </c:pt>
                <c:pt idx="53">
                  <c:v>30.180354399634243</c:v>
                </c:pt>
                <c:pt idx="54">
                  <c:v>27.065586286483605</c:v>
                </c:pt>
                <c:pt idx="55">
                  <c:v>23.933740296702265</c:v>
                </c:pt>
                <c:pt idx="56">
                  <c:v>20.786792566290909</c:v>
                </c:pt>
                <c:pt idx="57">
                  <c:v>17.62672876016487</c:v>
                </c:pt>
                <c:pt idx="58">
                  <c:v>14.455542819236987</c:v>
                </c:pt>
                <c:pt idx="59">
                  <c:v>11.27523570227827</c:v>
                </c:pt>
                <c:pt idx="60">
                  <c:v>8.0878141233505154</c:v>
                </c:pt>
                <c:pt idx="61">
                  <c:v>4.8952892856073253</c:v>
                </c:pt>
                <c:pt idx="62">
                  <c:v>1.6996756122628831</c:v>
                </c:pt>
                <c:pt idx="63">
                  <c:v>1.4970105244714593</c:v>
                </c:pt>
                <c:pt idx="64">
                  <c:v>4.6927520756800654</c:v>
                </c:pt>
                <c:pt idx="65">
                  <c:v>7.8855325884630236</c:v>
                </c:pt>
                <c:pt idx="66">
                  <c:v>11.07333747828006</c:v>
                </c:pt>
                <c:pt idx="67">
                  <c:v>14.254155300115571</c:v>
                </c:pt>
                <c:pt idx="68">
                  <c:v>17.425979017662542</c:v>
                </c:pt>
                <c:pt idx="69">
                  <c:v>20.58680726972494</c:v>
                </c:pt>
                <c:pt idx="70">
                  <c:v>23.734645633038902</c:v>
                </c:pt>
                <c:pt idx="71">
                  <c:v>26.86750788071642</c:v>
                </c:pt>
                <c:pt idx="72">
                  <c:v>29.983417235517205</c:v>
                </c:pt>
                <c:pt idx="73">
                  <c:v>33.08040761715791</c:v>
                </c:pt>
                <c:pt idx="74">
                  <c:v>36.156524882872013</c:v>
                </c:pt>
                <c:pt idx="75">
                  <c:v>39.20982806043709</c:v>
                </c:pt>
                <c:pt idx="76">
                  <c:v>42.238390572891888</c:v>
                </c:pt>
                <c:pt idx="77">
                  <c:v>45.240301454170172</c:v>
                </c:pt>
                <c:pt idx="78">
                  <c:v>48.213666554884469</c:v>
                </c:pt>
                <c:pt idx="79">
                  <c:v>51.156609737498648</c:v>
                </c:pt>
                <c:pt idx="80">
                  <c:v>54.06727406013561</c:v>
                </c:pt>
                <c:pt idx="81">
                  <c:v>56.943822948272761</c:v>
                </c:pt>
                <c:pt idx="82">
                  <c:v>59.784441353585727</c:v>
                </c:pt>
                <c:pt idx="83">
                  <c:v>62.587336899210193</c:v>
                </c:pt>
                <c:pt idx="84">
                  <c:v>65.35074101069776</c:v>
                </c:pt>
                <c:pt idx="85">
                  <c:v>68.072910031953299</c:v>
                </c:pt>
                <c:pt idx="86">
                  <c:v>70.752126325449169</c:v>
                </c:pt>
                <c:pt idx="87">
                  <c:v>73.386699356022291</c:v>
                </c:pt>
                <c:pt idx="88">
                  <c:v>75.974966757570016</c:v>
                </c:pt>
                <c:pt idx="89">
                  <c:v>78.515295381971939</c:v>
                </c:pt>
                <c:pt idx="90">
                  <c:v>81.006082329575747</c:v>
                </c:pt>
                <c:pt idx="91">
                  <c:v>83.445755960596713</c:v>
                </c:pt>
                <c:pt idx="92">
                  <c:v>85.832776886792971</c:v>
                </c:pt>
                <c:pt idx="93">
                  <c:v>88.165638942790395</c:v>
                </c:pt>
                <c:pt idx="94">
                  <c:v>90.442870136444952</c:v>
                </c:pt>
                <c:pt idx="95">
                  <c:v>92.663033577641897</c:v>
                </c:pt>
                <c:pt idx="96">
                  <c:v>94.824728384946511</c:v>
                </c:pt>
                <c:pt idx="97">
                  <c:v>96.926590569533943</c:v>
                </c:pt>
                <c:pt idx="98">
                  <c:v>98.967293895840584</c:v>
                </c:pt>
                <c:pt idx="99">
                  <c:v>100.94555071839379</c:v>
                </c:pt>
                <c:pt idx="100">
                  <c:v>102.86011279429196</c:v>
                </c:pt>
                <c:pt idx="101">
                  <c:v>104.70977207082241</c:v>
                </c:pt>
                <c:pt idx="102">
                  <c:v>106.49336144771991</c:v>
                </c:pt>
                <c:pt idx="103">
                  <c:v>108.20975551358508</c:v>
                </c:pt>
                <c:pt idx="104">
                  <c:v>109.85787125599772</c:v>
                </c:pt>
                <c:pt idx="105">
                  <c:v>111.43666874487752</c:v>
                </c:pt>
                <c:pt idx="106">
                  <c:v>112.94515178866021</c:v>
                </c:pt>
                <c:pt idx="107">
                  <c:v>114.38236856287584</c:v>
                </c:pt>
                <c:pt idx="108">
                  <c:v>115.74741221073209</c:v>
                </c:pt>
                <c:pt idx="109">
                  <c:v>117.03942141532393</c:v>
                </c:pt>
                <c:pt idx="110">
                  <c:v>118.25758094310835</c:v>
                </c:pt>
                <c:pt idx="111">
                  <c:v>119.40112215830145</c:v>
                </c:pt>
                <c:pt idx="112">
                  <c:v>120.46932350787318</c:v>
                </c:pt>
                <c:pt idx="113">
                  <c:v>121.46151097683374</c:v>
                </c:pt>
                <c:pt idx="114">
                  <c:v>122.3770585135244</c:v>
                </c:pt>
                <c:pt idx="115">
                  <c:v>123.21538842464429</c:v>
                </c:pt>
                <c:pt idx="116">
                  <c:v>123.97597173976409</c:v>
                </c:pt>
                <c:pt idx="117">
                  <c:v>124.65832854509641</c:v>
                </c:pt>
                <c:pt idx="118">
                  <c:v>125.26202828631237</c:v>
                </c:pt>
                <c:pt idx="119">
                  <c:v>125.78669004021326</c:v>
                </c:pt>
                <c:pt idx="120">
                  <c:v>126.23198275508601</c:v>
                </c:pt>
                <c:pt idx="121">
                  <c:v>126.5976254595905</c:v>
                </c:pt>
                <c:pt idx="122">
                  <c:v>126.88338744004733</c:v>
                </c:pt>
                <c:pt idx="123">
                  <c:v>127.08908838601367</c:v>
                </c:pt>
                <c:pt idx="124">
                  <c:v>127.21459850405589</c:v>
                </c:pt>
                <c:pt idx="125">
                  <c:v>127.25983859964667</c:v>
                </c:pt>
                <c:pt idx="126">
                  <c:v>127.22478012713536</c:v>
                </c:pt>
                <c:pt idx="127">
                  <c:v>127.10944520775968</c:v>
                </c:pt>
                <c:pt idx="128">
                  <c:v>126.91390661568765</c:v>
                </c:pt>
                <c:pt idx="129">
                  <c:v>126.63828773209849</c:v>
                </c:pt>
                <c:pt idx="130">
                  <c:v>126.28276246733138</c:v>
                </c:pt>
                <c:pt idx="131">
                  <c:v>125.8475551511513</c:v>
                </c:pt>
                <c:pt idx="132">
                  <c:v>125.33294039120116</c:v>
                </c:pt>
                <c:pt idx="133">
                  <c:v>124.73924289972959</c:v>
                </c:pt>
                <c:pt idx="134">
                  <c:v>124.06683728870348</c:v>
                </c:pt>
                <c:pt idx="135">
                  <c:v>123.31614783343508</c:v>
                </c:pt>
                <c:pt idx="136">
                  <c:v>122.48764820487199</c:v>
                </c:pt>
                <c:pt idx="137">
                  <c:v>121.58186117071988</c:v>
                </c:pt>
                <c:pt idx="138">
                  <c:v>120.59935826558579</c:v>
                </c:pt>
                <c:pt idx="139">
                  <c:v>119.54075943035059</c:v>
                </c:pt>
                <c:pt idx="140">
                  <c:v>118.40673262099784</c:v>
                </c:pt>
                <c:pt idx="141">
                  <c:v>117.19799338714625</c:v>
                </c:pt>
                <c:pt idx="142">
                  <c:v>115.91530442055117</c:v>
                </c:pt>
                <c:pt idx="143">
                  <c:v>114.55947507386041</c:v>
                </c:pt>
                <c:pt idx="144">
                  <c:v>113.13136084992809</c:v>
                </c:pt>
                <c:pt idx="145">
                  <c:v>111.63186286200821</c:v>
                </c:pt>
                <c:pt idx="146">
                  <c:v>110.06192726516923</c:v>
                </c:pt>
                <c:pt idx="147">
                  <c:v>108.42254465928796</c:v>
                </c:pt>
                <c:pt idx="148">
                  <c:v>106.71474946399965</c:v>
                </c:pt>
                <c:pt idx="149">
                  <c:v>104.93961926599856</c:v>
                </c:pt>
                <c:pt idx="150">
                  <c:v>103.09827413910111</c:v>
                </c:pt>
                <c:pt idx="151">
                  <c:v>101.19187593750021</c:v>
                </c:pt>
                <c:pt idx="152">
                  <c:v>99.221627562657261</c:v>
                </c:pt>
                <c:pt idx="153">
                  <c:v>97.188772204293741</c:v>
                </c:pt>
                <c:pt idx="154">
                  <c:v>95.094592555961896</c:v>
                </c:pt>
                <c:pt idx="155">
                  <c:v>92.940410005689259</c:v>
                </c:pt>
                <c:pt idx="156">
                  <c:v>90.727583802207548</c:v>
                </c:pt>
                <c:pt idx="157">
                  <c:v>88.457510197292322</c:v>
                </c:pt>
                <c:pt idx="158">
                  <c:v>86.131621564754255</c:v>
                </c:pt>
                <c:pt idx="159">
                  <c:v>83.751385496638164</c:v>
                </c:pt>
                <c:pt idx="160">
                  <c:v>81.318303877200094</c:v>
                </c:pt>
                <c:pt idx="161">
                  <c:v>78.833911935246377</c:v>
                </c:pt>
                <c:pt idx="162">
                  <c:v>76.299777275433399</c:v>
                </c:pt>
                <c:pt idx="163">
                  <c:v>73.717498889138014</c:v>
                </c:pt>
                <c:pt idx="164">
                  <c:v>71.08870614552464</c:v>
                </c:pt>
                <c:pt idx="165">
                  <c:v>68.415057763443215</c:v>
                </c:pt>
                <c:pt idx="166">
                  <c:v>65.698240764809512</c:v>
                </c:pt>
                <c:pt idx="167">
                  <c:v>62.93996941012518</c:v>
                </c:pt>
                <c:pt idx="168">
                  <c:v>60.141984116812324</c:v>
                </c:pt>
                <c:pt idx="169">
                  <c:v>57.306050361042438</c:v>
                </c:pt>
                <c:pt idx="170">
                  <c:v>54.433957563753829</c:v>
                </c:pt>
                <c:pt idx="171">
                  <c:v>51.527517961561287</c:v>
                </c:pt>
                <c:pt idx="172">
                  <c:v>48.588565463268061</c:v>
                </c:pt>
                <c:pt idx="173">
                  <c:v>45.618954492704596</c:v>
                </c:pt>
                <c:pt idx="174">
                  <c:v>42.620558818621141</c:v>
                </c:pt>
                <c:pt idx="175">
                  <c:v>39.595270372375694</c:v>
                </c:pt>
                <c:pt idx="176">
                  <c:v>36.544998054159969</c:v>
                </c:pt>
                <c:pt idx="177">
                  <c:v>33.471666528520132</c:v>
                </c:pt>
                <c:pt idx="178">
                  <c:v>30.377215009928701</c:v>
                </c:pt>
                <c:pt idx="179">
                  <c:v>27.263596039177436</c:v>
                </c:pt>
                <c:pt idx="180">
                  <c:v>24.132774251360434</c:v>
                </c:pt>
                <c:pt idx="181">
                  <c:v>20.986725136225925</c:v>
                </c:pt>
                <c:pt idx="182">
                  <c:v>17.82743379168015</c:v>
                </c:pt>
                <c:pt idx="183">
                  <c:v>14.656893671226959</c:v>
                </c:pt>
                <c:pt idx="184">
                  <c:v>11.477105326136989</c:v>
                </c:pt>
                <c:pt idx="185">
                  <c:v>8.2900751431364839</c:v>
                </c:pt>
                <c:pt idx="186">
                  <c:v>5.0978140784158397</c:v>
                </c:pt>
                <c:pt idx="187">
                  <c:v>1.9023363887531386</c:v>
                </c:pt>
                <c:pt idx="188">
                  <c:v>1.2943416394431635</c:v>
                </c:pt>
                <c:pt idx="189">
                  <c:v>4.4902029623739903</c:v>
                </c:pt>
                <c:pt idx="190">
                  <c:v>7.6832310515656115</c:v>
                </c:pt>
                <c:pt idx="191">
                  <c:v>10.871411166261575</c:v>
                </c:pt>
                <c:pt idx="192">
                  <c:v>14.052731624686622</c:v>
                </c:pt>
                <c:pt idx="193">
                  <c:v>17.225185073379325</c:v>
                </c:pt>
                <c:pt idx="194">
                  <c:v>20.386769753795317</c:v>
                </c:pt>
                <c:pt idx="195">
                  <c:v>23.53549076537843</c:v>
                </c:pt>
                <c:pt idx="196">
                  <c:v>26.669361324306397</c:v>
                </c:pt>
                <c:pt idx="197">
                  <c:v>29.786404017113217</c:v>
                </c:pt>
                <c:pt idx="198">
                  <c:v>32.884652048400824</c:v>
                </c:pt>
                <c:pt idx="199">
                  <c:v>35.962150481849129</c:v>
                </c:pt>
                <c:pt idx="200">
                  <c:v>39.016957473745045</c:v>
                </c:pt>
                <c:pt idx="201">
                  <c:v>42.047145498248604</c:v>
                </c:pt>
                <c:pt idx="202">
                  <c:v>45.050802563625879</c:v>
                </c:pt>
                <c:pt idx="203">
                  <c:v>48.026033418680228</c:v>
                </c:pt>
                <c:pt idx="204">
                  <c:v>50.970960748619405</c:v>
                </c:pt>
                <c:pt idx="205">
                  <c:v>53.883726359606811</c:v>
                </c:pt>
                <c:pt idx="206">
                  <c:v>56.762492351246081</c:v>
                </c:pt>
                <c:pt idx="207">
                  <c:v>59.605442276262487</c:v>
                </c:pt>
                <c:pt idx="208">
                  <c:v>62.410782286646324</c:v>
                </c:pt>
                <c:pt idx="209">
                  <c:v>65.176742265538024</c:v>
                </c:pt>
                <c:pt idx="210">
                  <c:v>67.901576944137943</c:v>
                </c:pt>
                <c:pt idx="211">
                  <c:v>70.583567002938935</c:v>
                </c:pt>
                <c:pt idx="212">
                  <c:v>73.221020156583876</c:v>
                </c:pt>
                <c:pt idx="213">
                  <c:v>75.812272221666746</c:v>
                </c:pt>
                <c:pt idx="214">
                  <c:v>78.355688166800434</c:v>
                </c:pt>
                <c:pt idx="215">
                  <c:v>80.8496631442911</c:v>
                </c:pt>
                <c:pt idx="216">
                  <c:v>83.292623502767242</c:v>
                </c:pt>
                <c:pt idx="217">
                  <c:v>85.683027780123467</c:v>
                </c:pt>
                <c:pt idx="218">
                  <c:v>88.019367676154886</c:v>
                </c:pt>
                <c:pt idx="219">
                  <c:v>90.300169004265499</c:v>
                </c:pt>
                <c:pt idx="220">
                  <c:v>92.523992621652923</c:v>
                </c:pt>
                <c:pt idx="221">
                  <c:v>94.689435337379848</c:v>
                </c:pt>
                <c:pt idx="222">
                  <c:v>96.795130797761757</c:v>
                </c:pt>
                <c:pt idx="223">
                  <c:v>98.839750348509867</c:v>
                </c:pt>
                <c:pt idx="224">
                  <c:v>100.82200387308758</c:v>
                </c:pt>
                <c:pt idx="225">
                  <c:v>102.74064060674934</c:v>
                </c:pt>
                <c:pt idx="226">
                  <c:v>104.59444992574984</c:v>
                </c:pt>
                <c:pt idx="227">
                  <c:v>106.38226211122516</c:v>
                </c:pt>
                <c:pt idx="228">
                  <c:v>108.10294908726283</c:v>
                </c:pt>
                <c:pt idx="229">
                  <c:v>109.75542513269717</c:v>
                </c:pt>
                <c:pt idx="230">
                  <c:v>111.33864756617835</c:v>
                </c:pt>
                <c:pt idx="231">
                  <c:v>112.85161740408532</c:v>
                </c:pt>
                <c:pt idx="232">
                  <c:v>114.29337999086518</c:v>
                </c:pt>
                <c:pt idx="233">
                  <c:v>115.66302560140338</c:v>
                </c:pt>
                <c:pt idx="234">
                  <c:v>116.95969001504275</c:v>
                </c:pt>
                <c:pt idx="235">
                  <c:v>118.18255506089092</c:v>
                </c:pt>
                <c:pt idx="236">
                  <c:v>119.33084913407032</c:v>
                </c:pt>
                <c:pt idx="237">
                  <c:v>120.40384768258689</c:v>
                </c:pt>
                <c:pt idx="238">
                  <c:v>121.40087366450831</c:v>
                </c:pt>
                <c:pt idx="239">
                  <c:v>122.32129797516511</c:v>
                </c:pt>
                <c:pt idx="240">
                  <c:v>123.16453984410359</c:v>
                </c:pt>
                <c:pt idx="241">
                  <c:v>123.93006720154135</c:v>
                </c:pt>
                <c:pt idx="242">
                  <c:v>124.61739701409311</c:v>
                </c:pt>
                <c:pt idx="243">
                  <c:v>125.22609558955583</c:v>
                </c:pt>
                <c:pt idx="244">
                  <c:v>125.7557788505603</c:v>
                </c:pt>
                <c:pt idx="245">
                  <c:v>126.20611257691674</c:v>
                </c:pt>
                <c:pt idx="246">
                  <c:v>126.5768126165015</c:v>
                </c:pt>
                <c:pt idx="247">
                  <c:v>126.86764506455171</c:v>
                </c:pt>
                <c:pt idx="248">
                  <c:v>127.0784264112547</c:v>
                </c:pt>
                <c:pt idx="249">
                  <c:v>127.20902365753939</c:v>
                </c:pt>
                <c:pt idx="250">
                  <c:v>127.25935439899611</c:v>
                </c:pt>
                <c:pt idx="251">
                  <c:v>127.22938687787224</c:v>
                </c:pt>
                <c:pt idx="252">
                  <c:v>127.11914000311081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Data!$D$4</c:f>
              <c:strCache>
                <c:ptCount val="1"/>
                <c:pt idx="0">
                  <c:v>VC2</c:v>
                </c:pt>
              </c:strCache>
            </c:strRef>
          </c:tx>
          <c:marker>
            <c:symbol val="none"/>
          </c:marker>
          <c:xVal>
            <c:numRef>
              <c:f>Data!$B$5:$B$257</c:f>
              <c:numCache>
                <c:formatCode>0.00000</c:formatCode>
                <c:ptCount val="253"/>
                <c:pt idx="0" formatCode="General">
                  <c:v>0</c:v>
                </c:pt>
                <c:pt idx="1">
                  <c:v>6.666666666666667E-5</c:v>
                </c:pt>
                <c:pt idx="2">
                  <c:v>1.3333333333333334E-4</c:v>
                </c:pt>
                <c:pt idx="3">
                  <c:v>2.0000000000000001E-4</c:v>
                </c:pt>
                <c:pt idx="4">
                  <c:v>2.6666666666666668E-4</c:v>
                </c:pt>
                <c:pt idx="5">
                  <c:v>3.3333333333333338E-4</c:v>
                </c:pt>
                <c:pt idx="6">
                  <c:v>4.0000000000000007E-4</c:v>
                </c:pt>
                <c:pt idx="7">
                  <c:v>4.6666666666666677E-4</c:v>
                </c:pt>
                <c:pt idx="8">
                  <c:v>5.3333333333333347E-4</c:v>
                </c:pt>
                <c:pt idx="9">
                  <c:v>6.0000000000000016E-4</c:v>
                </c:pt>
                <c:pt idx="10">
                  <c:v>6.6666666666666686E-4</c:v>
                </c:pt>
                <c:pt idx="11">
                  <c:v>7.3333333333333356E-4</c:v>
                </c:pt>
                <c:pt idx="12">
                  <c:v>8.0000000000000026E-4</c:v>
                </c:pt>
                <c:pt idx="13">
                  <c:v>8.6666666666666695E-4</c:v>
                </c:pt>
                <c:pt idx="14">
                  <c:v>9.3333333333333365E-4</c:v>
                </c:pt>
                <c:pt idx="15">
                  <c:v>1.0000000000000002E-3</c:v>
                </c:pt>
                <c:pt idx="16">
                  <c:v>1.0666666666666669E-3</c:v>
                </c:pt>
                <c:pt idx="17">
                  <c:v>1.1333333333333336E-3</c:v>
                </c:pt>
                <c:pt idx="18">
                  <c:v>1.2000000000000003E-3</c:v>
                </c:pt>
                <c:pt idx="19">
                  <c:v>1.266666666666667E-3</c:v>
                </c:pt>
                <c:pt idx="20">
                  <c:v>1.3333333333333337E-3</c:v>
                </c:pt>
                <c:pt idx="21">
                  <c:v>1.4000000000000004E-3</c:v>
                </c:pt>
                <c:pt idx="22">
                  <c:v>1.4666666666666671E-3</c:v>
                </c:pt>
                <c:pt idx="23">
                  <c:v>1.5333333333333338E-3</c:v>
                </c:pt>
                <c:pt idx="24">
                  <c:v>1.6000000000000005E-3</c:v>
                </c:pt>
                <c:pt idx="25">
                  <c:v>1.6666666666666672E-3</c:v>
                </c:pt>
                <c:pt idx="26">
                  <c:v>1.7333333333333339E-3</c:v>
                </c:pt>
                <c:pt idx="27">
                  <c:v>1.8000000000000006E-3</c:v>
                </c:pt>
                <c:pt idx="28">
                  <c:v>1.8666666666666673E-3</c:v>
                </c:pt>
                <c:pt idx="29">
                  <c:v>1.933333333333334E-3</c:v>
                </c:pt>
                <c:pt idx="30">
                  <c:v>2.0000000000000005E-3</c:v>
                </c:pt>
                <c:pt idx="31">
                  <c:v>2.0666666666666672E-3</c:v>
                </c:pt>
                <c:pt idx="32">
                  <c:v>2.1333333333333339E-3</c:v>
                </c:pt>
                <c:pt idx="33">
                  <c:v>2.2000000000000006E-3</c:v>
                </c:pt>
                <c:pt idx="34">
                  <c:v>2.2666666666666673E-3</c:v>
                </c:pt>
                <c:pt idx="35">
                  <c:v>2.333333333333334E-3</c:v>
                </c:pt>
                <c:pt idx="36">
                  <c:v>2.4000000000000007E-3</c:v>
                </c:pt>
                <c:pt idx="37">
                  <c:v>2.4666666666666674E-3</c:v>
                </c:pt>
                <c:pt idx="38">
                  <c:v>2.5333333333333341E-3</c:v>
                </c:pt>
                <c:pt idx="39">
                  <c:v>2.6000000000000007E-3</c:v>
                </c:pt>
                <c:pt idx="40">
                  <c:v>2.6666666666666674E-3</c:v>
                </c:pt>
                <c:pt idx="41">
                  <c:v>2.7333333333333341E-3</c:v>
                </c:pt>
                <c:pt idx="42">
                  <c:v>2.8000000000000008E-3</c:v>
                </c:pt>
                <c:pt idx="43">
                  <c:v>2.8666666666666675E-3</c:v>
                </c:pt>
                <c:pt idx="44">
                  <c:v>2.9333333333333342E-3</c:v>
                </c:pt>
                <c:pt idx="45">
                  <c:v>3.0000000000000009E-3</c:v>
                </c:pt>
                <c:pt idx="46">
                  <c:v>3.0666666666666676E-3</c:v>
                </c:pt>
                <c:pt idx="47">
                  <c:v>3.1333333333333343E-3</c:v>
                </c:pt>
                <c:pt idx="48">
                  <c:v>3.200000000000001E-3</c:v>
                </c:pt>
                <c:pt idx="49">
                  <c:v>3.2666666666666677E-3</c:v>
                </c:pt>
                <c:pt idx="50">
                  <c:v>3.3333333333333344E-3</c:v>
                </c:pt>
                <c:pt idx="51">
                  <c:v>3.4000000000000011E-3</c:v>
                </c:pt>
                <c:pt idx="52">
                  <c:v>3.4666666666666678E-3</c:v>
                </c:pt>
                <c:pt idx="53">
                  <c:v>3.5333333333333345E-3</c:v>
                </c:pt>
                <c:pt idx="54">
                  <c:v>3.6000000000000012E-3</c:v>
                </c:pt>
                <c:pt idx="55">
                  <c:v>3.6666666666666679E-3</c:v>
                </c:pt>
                <c:pt idx="56">
                  <c:v>3.7333333333333346E-3</c:v>
                </c:pt>
                <c:pt idx="57">
                  <c:v>3.8000000000000013E-3</c:v>
                </c:pt>
                <c:pt idx="58">
                  <c:v>3.866666666666668E-3</c:v>
                </c:pt>
                <c:pt idx="59">
                  <c:v>3.9333333333333347E-3</c:v>
                </c:pt>
                <c:pt idx="60">
                  <c:v>4.000000000000001E-3</c:v>
                </c:pt>
                <c:pt idx="61">
                  <c:v>4.0666666666666672E-3</c:v>
                </c:pt>
                <c:pt idx="62">
                  <c:v>4.1333333333333335E-3</c:v>
                </c:pt>
                <c:pt idx="63">
                  <c:v>4.1999999999999997E-3</c:v>
                </c:pt>
                <c:pt idx="64">
                  <c:v>4.266666666666666E-3</c:v>
                </c:pt>
                <c:pt idx="65">
                  <c:v>4.3333333333333323E-3</c:v>
                </c:pt>
                <c:pt idx="66">
                  <c:v>4.3999999999999985E-3</c:v>
                </c:pt>
                <c:pt idx="67">
                  <c:v>4.4666666666666648E-3</c:v>
                </c:pt>
                <c:pt idx="68">
                  <c:v>4.5333333333333311E-3</c:v>
                </c:pt>
                <c:pt idx="69">
                  <c:v>4.5999999999999973E-3</c:v>
                </c:pt>
                <c:pt idx="70">
                  <c:v>4.6666666666666636E-3</c:v>
                </c:pt>
                <c:pt idx="71">
                  <c:v>4.7333333333333298E-3</c:v>
                </c:pt>
                <c:pt idx="72">
                  <c:v>4.7999999999999961E-3</c:v>
                </c:pt>
                <c:pt idx="73">
                  <c:v>4.8666666666666624E-3</c:v>
                </c:pt>
                <c:pt idx="74">
                  <c:v>4.9333333333333286E-3</c:v>
                </c:pt>
                <c:pt idx="75">
                  <c:v>4.9999999999999949E-3</c:v>
                </c:pt>
                <c:pt idx="76">
                  <c:v>5.0666666666666612E-3</c:v>
                </c:pt>
                <c:pt idx="77">
                  <c:v>5.1333333333333274E-3</c:v>
                </c:pt>
                <c:pt idx="78">
                  <c:v>5.1999999999999937E-3</c:v>
                </c:pt>
                <c:pt idx="79">
                  <c:v>5.26666666666666E-3</c:v>
                </c:pt>
                <c:pt idx="80">
                  <c:v>5.3333333333333262E-3</c:v>
                </c:pt>
                <c:pt idx="81">
                  <c:v>5.3999999999999925E-3</c:v>
                </c:pt>
                <c:pt idx="82">
                  <c:v>5.4666666666666587E-3</c:v>
                </c:pt>
                <c:pt idx="83">
                  <c:v>5.533333333333325E-3</c:v>
                </c:pt>
                <c:pt idx="84">
                  <c:v>5.5999999999999913E-3</c:v>
                </c:pt>
                <c:pt idx="85">
                  <c:v>5.6666666666666575E-3</c:v>
                </c:pt>
                <c:pt idx="86">
                  <c:v>5.7333333333333238E-3</c:v>
                </c:pt>
                <c:pt idx="87">
                  <c:v>5.7999999999999901E-3</c:v>
                </c:pt>
                <c:pt idx="88">
                  <c:v>5.8666666666666563E-3</c:v>
                </c:pt>
                <c:pt idx="89">
                  <c:v>5.9333333333333226E-3</c:v>
                </c:pt>
                <c:pt idx="90">
                  <c:v>5.9999999999999888E-3</c:v>
                </c:pt>
                <c:pt idx="91">
                  <c:v>6.0666666666666551E-3</c:v>
                </c:pt>
                <c:pt idx="92">
                  <c:v>6.1333333333333214E-3</c:v>
                </c:pt>
                <c:pt idx="93">
                  <c:v>6.1999999999999876E-3</c:v>
                </c:pt>
                <c:pt idx="94">
                  <c:v>6.2666666666666539E-3</c:v>
                </c:pt>
                <c:pt idx="95">
                  <c:v>6.3333333333333202E-3</c:v>
                </c:pt>
                <c:pt idx="96">
                  <c:v>6.3999999999999864E-3</c:v>
                </c:pt>
                <c:pt idx="97">
                  <c:v>6.4666666666666527E-3</c:v>
                </c:pt>
                <c:pt idx="98">
                  <c:v>6.533333333333319E-3</c:v>
                </c:pt>
                <c:pt idx="99">
                  <c:v>6.5999999999999852E-3</c:v>
                </c:pt>
                <c:pt idx="100">
                  <c:v>6.6666666666666515E-3</c:v>
                </c:pt>
                <c:pt idx="101">
                  <c:v>6.7333333333333177E-3</c:v>
                </c:pt>
                <c:pt idx="102">
                  <c:v>6.799999999999984E-3</c:v>
                </c:pt>
                <c:pt idx="103">
                  <c:v>6.8666666666666503E-3</c:v>
                </c:pt>
                <c:pt idx="104">
                  <c:v>6.9333333333333165E-3</c:v>
                </c:pt>
                <c:pt idx="105">
                  <c:v>6.9999999999999828E-3</c:v>
                </c:pt>
                <c:pt idx="106">
                  <c:v>7.0666666666666491E-3</c:v>
                </c:pt>
                <c:pt idx="107">
                  <c:v>7.1333333333333153E-3</c:v>
                </c:pt>
                <c:pt idx="108">
                  <c:v>7.1999999999999816E-3</c:v>
                </c:pt>
                <c:pt idx="109">
                  <c:v>7.2666666666666479E-3</c:v>
                </c:pt>
                <c:pt idx="110">
                  <c:v>7.3333333333333141E-3</c:v>
                </c:pt>
                <c:pt idx="111">
                  <c:v>7.3999999999999804E-3</c:v>
                </c:pt>
                <c:pt idx="112">
                  <c:v>7.4666666666666466E-3</c:v>
                </c:pt>
                <c:pt idx="113">
                  <c:v>7.5333333333333129E-3</c:v>
                </c:pt>
                <c:pt idx="114">
                  <c:v>7.5999999999999792E-3</c:v>
                </c:pt>
                <c:pt idx="115">
                  <c:v>7.6666666666666454E-3</c:v>
                </c:pt>
                <c:pt idx="116">
                  <c:v>7.7333333333333117E-3</c:v>
                </c:pt>
                <c:pt idx="117">
                  <c:v>7.799999999999978E-3</c:v>
                </c:pt>
                <c:pt idx="118">
                  <c:v>7.8666666666666451E-3</c:v>
                </c:pt>
                <c:pt idx="119">
                  <c:v>7.9333333333333114E-3</c:v>
                </c:pt>
                <c:pt idx="120">
                  <c:v>7.9999999999999776E-3</c:v>
                </c:pt>
                <c:pt idx="121">
                  <c:v>8.0666666666666439E-3</c:v>
                </c:pt>
                <c:pt idx="122">
                  <c:v>8.1333333333333101E-3</c:v>
                </c:pt>
                <c:pt idx="123">
                  <c:v>8.1999999999999764E-3</c:v>
                </c:pt>
                <c:pt idx="124">
                  <c:v>8.2666666666666427E-3</c:v>
                </c:pt>
                <c:pt idx="125">
                  <c:v>8.3333333333333089E-3</c:v>
                </c:pt>
                <c:pt idx="126">
                  <c:v>8.3999999999999752E-3</c:v>
                </c:pt>
                <c:pt idx="127">
                  <c:v>8.4666666666666415E-3</c:v>
                </c:pt>
                <c:pt idx="128">
                  <c:v>8.5333333333333077E-3</c:v>
                </c:pt>
                <c:pt idx="129">
                  <c:v>8.599999999999974E-3</c:v>
                </c:pt>
                <c:pt idx="130">
                  <c:v>8.6666666666666402E-3</c:v>
                </c:pt>
                <c:pt idx="131">
                  <c:v>8.7333333333333065E-3</c:v>
                </c:pt>
                <c:pt idx="132">
                  <c:v>8.7999999999999728E-3</c:v>
                </c:pt>
                <c:pt idx="133">
                  <c:v>8.866666666666639E-3</c:v>
                </c:pt>
                <c:pt idx="134">
                  <c:v>8.9333333333333053E-3</c:v>
                </c:pt>
                <c:pt idx="135">
                  <c:v>8.9999999999999716E-3</c:v>
                </c:pt>
                <c:pt idx="136">
                  <c:v>9.0666666666666378E-3</c:v>
                </c:pt>
                <c:pt idx="137">
                  <c:v>9.1333333333333041E-3</c:v>
                </c:pt>
                <c:pt idx="138">
                  <c:v>9.1999999999999704E-3</c:v>
                </c:pt>
                <c:pt idx="139">
                  <c:v>9.2666666666666366E-3</c:v>
                </c:pt>
                <c:pt idx="140">
                  <c:v>9.3333333333333029E-3</c:v>
                </c:pt>
                <c:pt idx="141">
                  <c:v>9.3999999999999691E-3</c:v>
                </c:pt>
                <c:pt idx="142">
                  <c:v>9.4666666666666354E-3</c:v>
                </c:pt>
                <c:pt idx="143">
                  <c:v>9.5333333333333017E-3</c:v>
                </c:pt>
                <c:pt idx="144">
                  <c:v>9.5999999999999679E-3</c:v>
                </c:pt>
                <c:pt idx="145">
                  <c:v>9.6666666666666342E-3</c:v>
                </c:pt>
                <c:pt idx="146">
                  <c:v>9.7333333333333005E-3</c:v>
                </c:pt>
                <c:pt idx="147">
                  <c:v>9.7999999999999667E-3</c:v>
                </c:pt>
                <c:pt idx="148">
                  <c:v>9.866666666666633E-3</c:v>
                </c:pt>
                <c:pt idx="149">
                  <c:v>9.9333333333332993E-3</c:v>
                </c:pt>
                <c:pt idx="150">
                  <c:v>9.9999999999999655E-3</c:v>
                </c:pt>
                <c:pt idx="151">
                  <c:v>1.0066666666666632E-2</c:v>
                </c:pt>
                <c:pt idx="152">
                  <c:v>1.0133333333333298E-2</c:v>
                </c:pt>
                <c:pt idx="153">
                  <c:v>1.0199999999999964E-2</c:v>
                </c:pt>
                <c:pt idx="154">
                  <c:v>1.0266666666666631E-2</c:v>
                </c:pt>
                <c:pt idx="155">
                  <c:v>1.0333333333333297E-2</c:v>
                </c:pt>
                <c:pt idx="156">
                  <c:v>1.0399999999999963E-2</c:v>
                </c:pt>
                <c:pt idx="157">
                  <c:v>1.0466666666666629E-2</c:v>
                </c:pt>
                <c:pt idx="158">
                  <c:v>1.0533333333333296E-2</c:v>
                </c:pt>
                <c:pt idx="159">
                  <c:v>1.0599999999999962E-2</c:v>
                </c:pt>
                <c:pt idx="160">
                  <c:v>1.0666666666666628E-2</c:v>
                </c:pt>
                <c:pt idx="161">
                  <c:v>1.0733333333333294E-2</c:v>
                </c:pt>
                <c:pt idx="162">
                  <c:v>1.0799999999999961E-2</c:v>
                </c:pt>
                <c:pt idx="163">
                  <c:v>1.0866666666666627E-2</c:v>
                </c:pt>
                <c:pt idx="164">
                  <c:v>1.0933333333333293E-2</c:v>
                </c:pt>
                <c:pt idx="165">
                  <c:v>1.0999999999999959E-2</c:v>
                </c:pt>
                <c:pt idx="166">
                  <c:v>1.1066666666666626E-2</c:v>
                </c:pt>
                <c:pt idx="167">
                  <c:v>1.1133333333333292E-2</c:v>
                </c:pt>
                <c:pt idx="168">
                  <c:v>1.1199999999999958E-2</c:v>
                </c:pt>
                <c:pt idx="169">
                  <c:v>1.1266666666666625E-2</c:v>
                </c:pt>
                <c:pt idx="170">
                  <c:v>1.1333333333333291E-2</c:v>
                </c:pt>
                <c:pt idx="171">
                  <c:v>1.1399999999999957E-2</c:v>
                </c:pt>
                <c:pt idx="172">
                  <c:v>1.1466666666666623E-2</c:v>
                </c:pt>
                <c:pt idx="173">
                  <c:v>1.153333333333329E-2</c:v>
                </c:pt>
                <c:pt idx="174">
                  <c:v>1.1599999999999956E-2</c:v>
                </c:pt>
                <c:pt idx="175">
                  <c:v>1.1666666666666622E-2</c:v>
                </c:pt>
                <c:pt idx="176">
                  <c:v>1.1733333333333288E-2</c:v>
                </c:pt>
                <c:pt idx="177">
                  <c:v>1.1799999999999955E-2</c:v>
                </c:pt>
                <c:pt idx="178">
                  <c:v>1.1866666666666621E-2</c:v>
                </c:pt>
                <c:pt idx="179">
                  <c:v>1.1933333333333287E-2</c:v>
                </c:pt>
                <c:pt idx="180">
                  <c:v>1.1999999999999953E-2</c:v>
                </c:pt>
                <c:pt idx="181">
                  <c:v>1.206666666666662E-2</c:v>
                </c:pt>
                <c:pt idx="182">
                  <c:v>1.2133333333333286E-2</c:v>
                </c:pt>
                <c:pt idx="183">
                  <c:v>1.2199999999999952E-2</c:v>
                </c:pt>
                <c:pt idx="184">
                  <c:v>1.2266666666666618E-2</c:v>
                </c:pt>
                <c:pt idx="185">
                  <c:v>1.2333333333333285E-2</c:v>
                </c:pt>
                <c:pt idx="186">
                  <c:v>1.2399999999999951E-2</c:v>
                </c:pt>
                <c:pt idx="187">
                  <c:v>1.2466666666666617E-2</c:v>
                </c:pt>
                <c:pt idx="188">
                  <c:v>1.2533333333333284E-2</c:v>
                </c:pt>
                <c:pt idx="189">
                  <c:v>1.259999999999995E-2</c:v>
                </c:pt>
                <c:pt idx="190">
                  <c:v>1.2666666666666616E-2</c:v>
                </c:pt>
                <c:pt idx="191">
                  <c:v>1.2733333333333282E-2</c:v>
                </c:pt>
                <c:pt idx="192">
                  <c:v>1.2799999999999949E-2</c:v>
                </c:pt>
                <c:pt idx="193">
                  <c:v>1.2866666666666615E-2</c:v>
                </c:pt>
                <c:pt idx="194">
                  <c:v>1.2933333333333281E-2</c:v>
                </c:pt>
                <c:pt idx="195">
                  <c:v>1.2999999999999947E-2</c:v>
                </c:pt>
                <c:pt idx="196">
                  <c:v>1.3066666666666614E-2</c:v>
                </c:pt>
                <c:pt idx="197">
                  <c:v>1.313333333333328E-2</c:v>
                </c:pt>
                <c:pt idx="198">
                  <c:v>1.3199999999999946E-2</c:v>
                </c:pt>
                <c:pt idx="199">
                  <c:v>1.3266666666666612E-2</c:v>
                </c:pt>
                <c:pt idx="200">
                  <c:v>1.3333333333333279E-2</c:v>
                </c:pt>
                <c:pt idx="201">
                  <c:v>1.3399999999999945E-2</c:v>
                </c:pt>
                <c:pt idx="202">
                  <c:v>1.3466666666666611E-2</c:v>
                </c:pt>
                <c:pt idx="203">
                  <c:v>1.3533333333333277E-2</c:v>
                </c:pt>
                <c:pt idx="204">
                  <c:v>1.3599999999999944E-2</c:v>
                </c:pt>
                <c:pt idx="205">
                  <c:v>1.366666666666661E-2</c:v>
                </c:pt>
                <c:pt idx="206">
                  <c:v>1.3733333333333276E-2</c:v>
                </c:pt>
                <c:pt idx="207">
                  <c:v>1.3799999999999943E-2</c:v>
                </c:pt>
                <c:pt idx="208">
                  <c:v>1.3866666666666609E-2</c:v>
                </c:pt>
                <c:pt idx="209">
                  <c:v>1.3933333333333275E-2</c:v>
                </c:pt>
                <c:pt idx="210">
                  <c:v>1.3999999999999941E-2</c:v>
                </c:pt>
                <c:pt idx="211">
                  <c:v>1.4066666666666608E-2</c:v>
                </c:pt>
                <c:pt idx="212">
                  <c:v>1.4133333333333274E-2</c:v>
                </c:pt>
                <c:pt idx="213">
                  <c:v>1.419999999999994E-2</c:v>
                </c:pt>
                <c:pt idx="214">
                  <c:v>1.4266666666666606E-2</c:v>
                </c:pt>
                <c:pt idx="215">
                  <c:v>1.4333333333333273E-2</c:v>
                </c:pt>
                <c:pt idx="216">
                  <c:v>1.4399999999999939E-2</c:v>
                </c:pt>
                <c:pt idx="217">
                  <c:v>1.4466666666666605E-2</c:v>
                </c:pt>
                <c:pt idx="218">
                  <c:v>1.4533333333333271E-2</c:v>
                </c:pt>
                <c:pt idx="219">
                  <c:v>1.4599999999999938E-2</c:v>
                </c:pt>
                <c:pt idx="220">
                  <c:v>1.4666666666666604E-2</c:v>
                </c:pt>
                <c:pt idx="221">
                  <c:v>1.473333333333327E-2</c:v>
                </c:pt>
                <c:pt idx="222">
                  <c:v>1.4799999999999936E-2</c:v>
                </c:pt>
                <c:pt idx="223">
                  <c:v>1.4866666666666603E-2</c:v>
                </c:pt>
                <c:pt idx="224">
                  <c:v>1.4933333333333269E-2</c:v>
                </c:pt>
                <c:pt idx="225">
                  <c:v>1.4999999999999935E-2</c:v>
                </c:pt>
                <c:pt idx="226">
                  <c:v>1.5066666666666602E-2</c:v>
                </c:pt>
                <c:pt idx="227">
                  <c:v>1.5133333333333268E-2</c:v>
                </c:pt>
                <c:pt idx="228">
                  <c:v>1.5199999999999934E-2</c:v>
                </c:pt>
                <c:pt idx="229">
                  <c:v>1.52666666666666E-2</c:v>
                </c:pt>
                <c:pt idx="230">
                  <c:v>1.5333333333333267E-2</c:v>
                </c:pt>
                <c:pt idx="231">
                  <c:v>1.5399999999999933E-2</c:v>
                </c:pt>
                <c:pt idx="232">
                  <c:v>1.5466666666666599E-2</c:v>
                </c:pt>
                <c:pt idx="233">
                  <c:v>1.5533333333333265E-2</c:v>
                </c:pt>
                <c:pt idx="234">
                  <c:v>1.5599999999999932E-2</c:v>
                </c:pt>
                <c:pt idx="235">
                  <c:v>1.56666666666666E-2</c:v>
                </c:pt>
                <c:pt idx="236">
                  <c:v>1.5733333333333266E-2</c:v>
                </c:pt>
                <c:pt idx="237">
                  <c:v>1.5799999999999932E-2</c:v>
                </c:pt>
                <c:pt idx="238">
                  <c:v>1.5866666666666598E-2</c:v>
                </c:pt>
                <c:pt idx="239">
                  <c:v>1.5933333333333265E-2</c:v>
                </c:pt>
                <c:pt idx="240">
                  <c:v>1.5999999999999931E-2</c:v>
                </c:pt>
                <c:pt idx="241">
                  <c:v>1.6066666666666597E-2</c:v>
                </c:pt>
                <c:pt idx="242">
                  <c:v>1.6133333333333263E-2</c:v>
                </c:pt>
                <c:pt idx="243">
                  <c:v>1.619999999999993E-2</c:v>
                </c:pt>
                <c:pt idx="244">
                  <c:v>1.6266666666666596E-2</c:v>
                </c:pt>
                <c:pt idx="245">
                  <c:v>1.6333333333333262E-2</c:v>
                </c:pt>
                <c:pt idx="246">
                  <c:v>1.6399999999999929E-2</c:v>
                </c:pt>
                <c:pt idx="247">
                  <c:v>1.6466666666666595E-2</c:v>
                </c:pt>
                <c:pt idx="248">
                  <c:v>1.6533333333333261E-2</c:v>
                </c:pt>
                <c:pt idx="249">
                  <c:v>1.6599999999999927E-2</c:v>
                </c:pt>
                <c:pt idx="250">
                  <c:v>1.6666666666666594E-2</c:v>
                </c:pt>
                <c:pt idx="251">
                  <c:v>1.673333333333326E-2</c:v>
                </c:pt>
                <c:pt idx="252">
                  <c:v>1.6799999999999926E-2</c:v>
                </c:pt>
              </c:numCache>
            </c:numRef>
          </c:xVal>
          <c:yVal>
            <c:numRef>
              <c:f>Data!$D$5:$D$257</c:f>
              <c:numCache>
                <c:formatCode>0.00</c:formatCode>
                <c:ptCount val="253"/>
                <c:pt idx="0">
                  <c:v>127.25999999999999</c:v>
                </c:pt>
                <c:pt idx="1">
                  <c:v>127.21985066502864</c:v>
                </c:pt>
                <c:pt idx="2">
                  <c:v>127.09942799359094</c:v>
                </c:pt>
                <c:pt idx="3">
                  <c:v>126.95514010862262</c:v>
                </c:pt>
                <c:pt idx="4">
                  <c:v>126.85335733305077</c:v>
                </c:pt>
                <c:pt idx="5">
                  <c:v>126.75149282487102</c:v>
                </c:pt>
                <c:pt idx="6">
                  <c:v>126.64954638687024</c:v>
                </c:pt>
                <c:pt idx="7">
                  <c:v>126.5475178210409</c:v>
                </c:pt>
                <c:pt idx="8">
                  <c:v>126.44540692857662</c:v>
                </c:pt>
                <c:pt idx="9">
                  <c:v>126.34321350986762</c:v>
                </c:pt>
                <c:pt idx="10">
                  <c:v>126.24093736449625</c:v>
                </c:pt>
                <c:pt idx="11">
                  <c:v>126.13857829123226</c:v>
                </c:pt>
                <c:pt idx="12">
                  <c:v>126.03613608802833</c:v>
                </c:pt>
                <c:pt idx="13">
                  <c:v>125.93361055201532</c:v>
                </c:pt>
                <c:pt idx="14">
                  <c:v>125.83100147949762</c:v>
                </c:pt>
                <c:pt idx="15">
                  <c:v>125.7283086659484</c:v>
                </c:pt>
                <c:pt idx="16">
                  <c:v>125.62553190600494</c:v>
                </c:pt>
                <c:pt idx="17">
                  <c:v>125.52267099346369</c:v>
                </c:pt>
                <c:pt idx="18">
                  <c:v>125.41972572127558</c:v>
                </c:pt>
                <c:pt idx="19">
                  <c:v>125.31669588154111</c:v>
                </c:pt>
                <c:pt idx="20">
                  <c:v>125.21358126550543</c:v>
                </c:pt>
                <c:pt idx="21">
                  <c:v>125.1103816635534</c:v>
                </c:pt>
                <c:pt idx="22">
                  <c:v>125.00709686520467</c:v>
                </c:pt>
                <c:pt idx="23">
                  <c:v>124.90372665910866</c:v>
                </c:pt>
                <c:pt idx="24">
                  <c:v>124.80027083303945</c:v>
                </c:pt>
                <c:pt idx="25">
                  <c:v>124.69672917389077</c:v>
                </c:pt>
                <c:pt idx="26">
                  <c:v>124.59310146767088</c:v>
                </c:pt>
                <c:pt idx="27">
                  <c:v>124.48938749949731</c:v>
                </c:pt>
                <c:pt idx="28">
                  <c:v>124.38558705359179</c:v>
                </c:pt>
                <c:pt idx="29">
                  <c:v>124.28169991327496</c:v>
                </c:pt>
                <c:pt idx="30">
                  <c:v>124.17772586096106</c:v>
                </c:pt>
                <c:pt idx="31">
                  <c:v>124.07366467815265</c:v>
                </c:pt>
                <c:pt idx="32">
                  <c:v>123.96951614543525</c:v>
                </c:pt>
                <c:pt idx="33">
                  <c:v>123.86528004247194</c:v>
                </c:pt>
                <c:pt idx="34">
                  <c:v>123.76095614799792</c:v>
                </c:pt>
                <c:pt idx="35">
                  <c:v>123.65654423981503</c:v>
                </c:pt>
                <c:pt idx="36">
                  <c:v>123.55204409478621</c:v>
                </c:pt>
                <c:pt idx="37">
                  <c:v>123.44745548883</c:v>
                </c:pt>
                <c:pt idx="38">
                  <c:v>123.34277819691484</c:v>
                </c:pt>
                <c:pt idx="39">
                  <c:v>123.23801199305349</c:v>
                </c:pt>
                <c:pt idx="40">
                  <c:v>123.13315665029734</c:v>
                </c:pt>
                <c:pt idx="41">
                  <c:v>123.02821194073061</c:v>
                </c:pt>
                <c:pt idx="42">
                  <c:v>122.92317763546465</c:v>
                </c:pt>
                <c:pt idx="43">
                  <c:v>122.81805350463206</c:v>
                </c:pt>
                <c:pt idx="44">
                  <c:v>122.71283931738084</c:v>
                </c:pt>
                <c:pt idx="45">
                  <c:v>122.6075348418685</c:v>
                </c:pt>
                <c:pt idx="46">
                  <c:v>122.50213984525602</c:v>
                </c:pt>
                <c:pt idx="47">
                  <c:v>122.39665409370197</c:v>
                </c:pt>
                <c:pt idx="48">
                  <c:v>122.29107735235633</c:v>
                </c:pt>
                <c:pt idx="49">
                  <c:v>122.18540938535445</c:v>
                </c:pt>
                <c:pt idx="50">
                  <c:v>122.07964995581094</c:v>
                </c:pt>
                <c:pt idx="51">
                  <c:v>121.97379882581339</c:v>
                </c:pt>
                <c:pt idx="52">
                  <c:v>121.86785575641619</c:v>
                </c:pt>
                <c:pt idx="53">
                  <c:v>121.76182050763421</c:v>
                </c:pt>
                <c:pt idx="54">
                  <c:v>121.65569283843645</c:v>
                </c:pt>
                <c:pt idx="55">
                  <c:v>121.54947250673968</c:v>
                </c:pt>
                <c:pt idx="56">
                  <c:v>121.44315926940196</c:v>
                </c:pt>
                <c:pt idx="57">
                  <c:v>121.33675288221619</c:v>
                </c:pt>
                <c:pt idx="58">
                  <c:v>121.23025309990351</c:v>
                </c:pt>
                <c:pt idx="59">
                  <c:v>121.12365967610675</c:v>
                </c:pt>
                <c:pt idx="60">
                  <c:v>121.0169723633838</c:v>
                </c:pt>
                <c:pt idx="61">
                  <c:v>120.91019091320079</c:v>
                </c:pt>
                <c:pt idx="62">
                  <c:v>120.80331507592551</c:v>
                </c:pt>
                <c:pt idx="63">
                  <c:v>120.69634460082044</c:v>
                </c:pt>
                <c:pt idx="64">
                  <c:v>120.58927923603601</c:v>
                </c:pt>
                <c:pt idx="65">
                  <c:v>120.4821187286036</c:v>
                </c:pt>
                <c:pt idx="66">
                  <c:v>120.37486282442858</c:v>
                </c:pt>
                <c:pt idx="67">
                  <c:v>120.26751126828336</c:v>
                </c:pt>
                <c:pt idx="68">
                  <c:v>120.16006380380018</c:v>
                </c:pt>
                <c:pt idx="69">
                  <c:v>120.05252017346407</c:v>
                </c:pt>
                <c:pt idx="70">
                  <c:v>119.94488011860558</c:v>
                </c:pt>
                <c:pt idx="71">
                  <c:v>119.83714337939357</c:v>
                </c:pt>
                <c:pt idx="72">
                  <c:v>119.72930969482786</c:v>
                </c:pt>
                <c:pt idx="73">
                  <c:v>119.62137880273185</c:v>
                </c:pt>
                <c:pt idx="74">
                  <c:v>119.51335043974515</c:v>
                </c:pt>
                <c:pt idx="75">
                  <c:v>119.40522434131599</c:v>
                </c:pt>
                <c:pt idx="76">
                  <c:v>119.29700024169371</c:v>
                </c:pt>
                <c:pt idx="77">
                  <c:v>119.18867787392112</c:v>
                </c:pt>
                <c:pt idx="78">
                  <c:v>119.08025696982686</c:v>
                </c:pt>
                <c:pt idx="79">
                  <c:v>118.97173726001763</c:v>
                </c:pt>
                <c:pt idx="80">
                  <c:v>118.86311847387033</c:v>
                </c:pt>
                <c:pt idx="81">
                  <c:v>118.75440033952425</c:v>
                </c:pt>
                <c:pt idx="82">
                  <c:v>118.64558258387316</c:v>
                </c:pt>
                <c:pt idx="83">
                  <c:v>118.5366649325572</c:v>
                </c:pt>
                <c:pt idx="84">
                  <c:v>118.42764710995486</c:v>
                </c:pt>
                <c:pt idx="85">
                  <c:v>118.31852883917492</c:v>
                </c:pt>
                <c:pt idx="86">
                  <c:v>118.20930984204813</c:v>
                </c:pt>
                <c:pt idx="87">
                  <c:v>118.09998983911896</c:v>
                </c:pt>
                <c:pt idx="88">
                  <c:v>117.99056854963733</c:v>
                </c:pt>
                <c:pt idx="89">
                  <c:v>117.88104569155016</c:v>
                </c:pt>
                <c:pt idx="90">
                  <c:v>117.7714209814928</c:v>
                </c:pt>
                <c:pt idx="91">
                  <c:v>117.66169413478062</c:v>
                </c:pt>
                <c:pt idx="92">
                  <c:v>117.5518648654003</c:v>
                </c:pt>
                <c:pt idx="93">
                  <c:v>117.44193288600117</c:v>
                </c:pt>
                <c:pt idx="94">
                  <c:v>117.33189790788637</c:v>
                </c:pt>
                <c:pt idx="95">
                  <c:v>117.22175964100408</c:v>
                </c:pt>
                <c:pt idx="96">
                  <c:v>117.11151779393862</c:v>
                </c:pt>
                <c:pt idx="97">
                  <c:v>117.00117207390134</c:v>
                </c:pt>
                <c:pt idx="98">
                  <c:v>116.89072218672163</c:v>
                </c:pt>
                <c:pt idx="99">
                  <c:v>116.78016783683779</c:v>
                </c:pt>
                <c:pt idx="100">
                  <c:v>116.66950872728775</c:v>
                </c:pt>
                <c:pt idx="101">
                  <c:v>116.55874455969975</c:v>
                </c:pt>
                <c:pt idx="102">
                  <c:v>116.44787503428306</c:v>
                </c:pt>
                <c:pt idx="103">
                  <c:v>116.33689984981838</c:v>
                </c:pt>
                <c:pt idx="104">
                  <c:v>116.22581870364836</c:v>
                </c:pt>
                <c:pt idx="105">
                  <c:v>116.11463129166799</c:v>
                </c:pt>
                <c:pt idx="106">
                  <c:v>116.00333730831484</c:v>
                </c:pt>
                <c:pt idx="107">
                  <c:v>115.8919364465593</c:v>
                </c:pt>
                <c:pt idx="108">
                  <c:v>115.78042839789462</c:v>
                </c:pt>
                <c:pt idx="109">
                  <c:v>117.03942141532393</c:v>
                </c:pt>
                <c:pt idx="110">
                  <c:v>118.25758094310835</c:v>
                </c:pt>
                <c:pt idx="111">
                  <c:v>119.40112215830145</c:v>
                </c:pt>
                <c:pt idx="112">
                  <c:v>120.46932350787318</c:v>
                </c:pt>
                <c:pt idx="113">
                  <c:v>121.46151097683374</c:v>
                </c:pt>
                <c:pt idx="114">
                  <c:v>122.3770585135244</c:v>
                </c:pt>
                <c:pt idx="115">
                  <c:v>123.21538842464429</c:v>
                </c:pt>
                <c:pt idx="116">
                  <c:v>123.97597173976409</c:v>
                </c:pt>
                <c:pt idx="117">
                  <c:v>124.65832854509641</c:v>
                </c:pt>
                <c:pt idx="118">
                  <c:v>125.26202828631237</c:v>
                </c:pt>
                <c:pt idx="119">
                  <c:v>125.78669004021326</c:v>
                </c:pt>
                <c:pt idx="120">
                  <c:v>126.23198275508601</c:v>
                </c:pt>
                <c:pt idx="121">
                  <c:v>126.5976254595905</c:v>
                </c:pt>
                <c:pt idx="122">
                  <c:v>126.88338744004733</c:v>
                </c:pt>
                <c:pt idx="123">
                  <c:v>127.08908838601367</c:v>
                </c:pt>
                <c:pt idx="124">
                  <c:v>127.21459850405589</c:v>
                </c:pt>
                <c:pt idx="125">
                  <c:v>127.25983859964667</c:v>
                </c:pt>
                <c:pt idx="126">
                  <c:v>127.22478012713536</c:v>
                </c:pt>
                <c:pt idx="127">
                  <c:v>127.10944520775968</c:v>
                </c:pt>
                <c:pt idx="128">
                  <c:v>126.95514010862264</c:v>
                </c:pt>
                <c:pt idx="129">
                  <c:v>126.85335733305081</c:v>
                </c:pt>
                <c:pt idx="130">
                  <c:v>126.75149282487106</c:v>
                </c:pt>
                <c:pt idx="131">
                  <c:v>126.64954638687028</c:v>
                </c:pt>
                <c:pt idx="132">
                  <c:v>126.54751782104094</c:v>
                </c:pt>
                <c:pt idx="133">
                  <c:v>126.44540692857666</c:v>
                </c:pt>
                <c:pt idx="134">
                  <c:v>126.34321350986767</c:v>
                </c:pt>
                <c:pt idx="135">
                  <c:v>126.24093736449629</c:v>
                </c:pt>
                <c:pt idx="136">
                  <c:v>126.13857829123231</c:v>
                </c:pt>
                <c:pt idx="137">
                  <c:v>126.03613608802837</c:v>
                </c:pt>
                <c:pt idx="138">
                  <c:v>125.93361055201537</c:v>
                </c:pt>
                <c:pt idx="139">
                  <c:v>125.83100147949766</c:v>
                </c:pt>
                <c:pt idx="140">
                  <c:v>125.72830866594845</c:v>
                </c:pt>
                <c:pt idx="141">
                  <c:v>125.62553190600498</c:v>
                </c:pt>
                <c:pt idx="142">
                  <c:v>125.52267099346373</c:v>
                </c:pt>
                <c:pt idx="143">
                  <c:v>125.41972572127564</c:v>
                </c:pt>
                <c:pt idx="144">
                  <c:v>125.31669588154116</c:v>
                </c:pt>
                <c:pt idx="145">
                  <c:v>125.21358126550547</c:v>
                </c:pt>
                <c:pt idx="146">
                  <c:v>125.11038166355344</c:v>
                </c:pt>
                <c:pt idx="147">
                  <c:v>125.00709686520472</c:v>
                </c:pt>
                <c:pt idx="148">
                  <c:v>124.90372665910871</c:v>
                </c:pt>
                <c:pt idx="149">
                  <c:v>124.80027083303951</c:v>
                </c:pt>
                <c:pt idx="150">
                  <c:v>124.69672917389083</c:v>
                </c:pt>
                <c:pt idx="151">
                  <c:v>124.59310146767093</c:v>
                </c:pt>
                <c:pt idx="152">
                  <c:v>124.48938749949737</c:v>
                </c:pt>
                <c:pt idx="153">
                  <c:v>124.38558705359186</c:v>
                </c:pt>
                <c:pt idx="154">
                  <c:v>124.28169991327502</c:v>
                </c:pt>
                <c:pt idx="155">
                  <c:v>124.17772586096112</c:v>
                </c:pt>
                <c:pt idx="156">
                  <c:v>124.07366467815271</c:v>
                </c:pt>
                <c:pt idx="157">
                  <c:v>123.96951614543531</c:v>
                </c:pt>
                <c:pt idx="158">
                  <c:v>123.86528004247199</c:v>
                </c:pt>
                <c:pt idx="159">
                  <c:v>123.76095614799797</c:v>
                </c:pt>
                <c:pt idx="160">
                  <c:v>123.65654423981509</c:v>
                </c:pt>
                <c:pt idx="161">
                  <c:v>123.55204409478627</c:v>
                </c:pt>
                <c:pt idx="162">
                  <c:v>123.44745548883006</c:v>
                </c:pt>
                <c:pt idx="163">
                  <c:v>123.34277819691491</c:v>
                </c:pt>
                <c:pt idx="164">
                  <c:v>123.23801199305356</c:v>
                </c:pt>
                <c:pt idx="165">
                  <c:v>123.13315665029741</c:v>
                </c:pt>
                <c:pt idx="166">
                  <c:v>123.02821194073067</c:v>
                </c:pt>
                <c:pt idx="167">
                  <c:v>122.92317763546473</c:v>
                </c:pt>
                <c:pt idx="168">
                  <c:v>122.81805350463213</c:v>
                </c:pt>
                <c:pt idx="169">
                  <c:v>122.71283931738091</c:v>
                </c:pt>
                <c:pt idx="170">
                  <c:v>122.60753484186857</c:v>
                </c:pt>
                <c:pt idx="171">
                  <c:v>122.5021398452561</c:v>
                </c:pt>
                <c:pt idx="172">
                  <c:v>122.39665409370204</c:v>
                </c:pt>
                <c:pt idx="173">
                  <c:v>122.2910773523564</c:v>
                </c:pt>
                <c:pt idx="174">
                  <c:v>122.18540938535453</c:v>
                </c:pt>
                <c:pt idx="175">
                  <c:v>122.07964995581101</c:v>
                </c:pt>
                <c:pt idx="176">
                  <c:v>121.97379882581347</c:v>
                </c:pt>
                <c:pt idx="177">
                  <c:v>121.86785575641626</c:v>
                </c:pt>
                <c:pt idx="178">
                  <c:v>121.76182050763428</c:v>
                </c:pt>
                <c:pt idx="179">
                  <c:v>121.65569283843652</c:v>
                </c:pt>
                <c:pt idx="180">
                  <c:v>121.54947250673975</c:v>
                </c:pt>
                <c:pt idx="181">
                  <c:v>121.44315926940203</c:v>
                </c:pt>
                <c:pt idx="182">
                  <c:v>121.33675288221626</c:v>
                </c:pt>
                <c:pt idx="183">
                  <c:v>121.23025309990358</c:v>
                </c:pt>
                <c:pt idx="184">
                  <c:v>121.12365967610684</c:v>
                </c:pt>
                <c:pt idx="185">
                  <c:v>121.01697236338387</c:v>
                </c:pt>
                <c:pt idx="186">
                  <c:v>120.91019091320088</c:v>
                </c:pt>
                <c:pt idx="187">
                  <c:v>120.80331507592558</c:v>
                </c:pt>
                <c:pt idx="188">
                  <c:v>120.69634460082052</c:v>
                </c:pt>
                <c:pt idx="189">
                  <c:v>120.58927923603609</c:v>
                </c:pt>
                <c:pt idx="190">
                  <c:v>120.48211872860367</c:v>
                </c:pt>
                <c:pt idx="191">
                  <c:v>120.37486282442866</c:v>
                </c:pt>
                <c:pt idx="192">
                  <c:v>120.26751126828344</c:v>
                </c:pt>
                <c:pt idx="193">
                  <c:v>120.16006380380027</c:v>
                </c:pt>
                <c:pt idx="194">
                  <c:v>120.05252017346416</c:v>
                </c:pt>
                <c:pt idx="195">
                  <c:v>119.94488011860567</c:v>
                </c:pt>
                <c:pt idx="196">
                  <c:v>119.83714337939365</c:v>
                </c:pt>
                <c:pt idx="197">
                  <c:v>119.72930969482793</c:v>
                </c:pt>
                <c:pt idx="198">
                  <c:v>119.62137880273194</c:v>
                </c:pt>
                <c:pt idx="199">
                  <c:v>119.51335043974522</c:v>
                </c:pt>
                <c:pt idx="200">
                  <c:v>119.40522434131607</c:v>
                </c:pt>
                <c:pt idx="201">
                  <c:v>119.29700024169378</c:v>
                </c:pt>
                <c:pt idx="202">
                  <c:v>119.18867787392121</c:v>
                </c:pt>
                <c:pt idx="203">
                  <c:v>119.08025696982695</c:v>
                </c:pt>
                <c:pt idx="204">
                  <c:v>118.9717372600177</c:v>
                </c:pt>
                <c:pt idx="205">
                  <c:v>118.86311847387041</c:v>
                </c:pt>
                <c:pt idx="206">
                  <c:v>118.75440033952434</c:v>
                </c:pt>
                <c:pt idx="207">
                  <c:v>118.64558258387324</c:v>
                </c:pt>
                <c:pt idx="208">
                  <c:v>118.53666493255727</c:v>
                </c:pt>
                <c:pt idx="209">
                  <c:v>118.42764710995495</c:v>
                </c:pt>
                <c:pt idx="210">
                  <c:v>118.318528839175</c:v>
                </c:pt>
                <c:pt idx="211">
                  <c:v>118.2093098420482</c:v>
                </c:pt>
                <c:pt idx="212">
                  <c:v>118.09998983911905</c:v>
                </c:pt>
                <c:pt idx="213">
                  <c:v>117.99056854963742</c:v>
                </c:pt>
                <c:pt idx="214">
                  <c:v>117.88104569155023</c:v>
                </c:pt>
                <c:pt idx="215">
                  <c:v>117.77142098149288</c:v>
                </c:pt>
                <c:pt idx="216">
                  <c:v>117.6616941347807</c:v>
                </c:pt>
                <c:pt idx="217">
                  <c:v>117.55186486540039</c:v>
                </c:pt>
                <c:pt idx="218">
                  <c:v>117.44193288600124</c:v>
                </c:pt>
                <c:pt idx="219">
                  <c:v>117.33189790788646</c:v>
                </c:pt>
                <c:pt idx="220">
                  <c:v>117.22175964100417</c:v>
                </c:pt>
                <c:pt idx="221">
                  <c:v>117.1115177939387</c:v>
                </c:pt>
                <c:pt idx="222">
                  <c:v>117.00117207390142</c:v>
                </c:pt>
                <c:pt idx="223">
                  <c:v>116.89072218672172</c:v>
                </c:pt>
                <c:pt idx="224">
                  <c:v>116.78016783683788</c:v>
                </c:pt>
                <c:pt idx="225">
                  <c:v>116.66950872728782</c:v>
                </c:pt>
                <c:pt idx="226">
                  <c:v>116.55874455969985</c:v>
                </c:pt>
                <c:pt idx="227">
                  <c:v>116.44787503428314</c:v>
                </c:pt>
                <c:pt idx="228">
                  <c:v>116.33689984981845</c:v>
                </c:pt>
                <c:pt idx="229">
                  <c:v>116.22581870364844</c:v>
                </c:pt>
                <c:pt idx="230">
                  <c:v>116.11463129166808</c:v>
                </c:pt>
                <c:pt idx="231">
                  <c:v>116.00333730831493</c:v>
                </c:pt>
                <c:pt idx="232">
                  <c:v>115.89193644655937</c:v>
                </c:pt>
                <c:pt idx="233">
                  <c:v>115.78042839789471</c:v>
                </c:pt>
                <c:pt idx="234">
                  <c:v>116.95969001504275</c:v>
                </c:pt>
                <c:pt idx="235">
                  <c:v>118.18255506089092</c:v>
                </c:pt>
                <c:pt idx="236">
                  <c:v>119.33084913407032</c:v>
                </c:pt>
                <c:pt idx="237">
                  <c:v>120.40384768258689</c:v>
                </c:pt>
                <c:pt idx="238">
                  <c:v>121.40087366450831</c:v>
                </c:pt>
                <c:pt idx="239">
                  <c:v>122.32129797516511</c:v>
                </c:pt>
                <c:pt idx="240">
                  <c:v>123.16453984410359</c:v>
                </c:pt>
                <c:pt idx="241">
                  <c:v>123.93006720154135</c:v>
                </c:pt>
                <c:pt idx="242">
                  <c:v>124.61739701409311</c:v>
                </c:pt>
                <c:pt idx="243">
                  <c:v>125.22609558955583</c:v>
                </c:pt>
                <c:pt idx="244">
                  <c:v>125.7557788505603</c:v>
                </c:pt>
                <c:pt idx="245">
                  <c:v>126.20611257691674</c:v>
                </c:pt>
                <c:pt idx="246">
                  <c:v>126.5768126165015</c:v>
                </c:pt>
                <c:pt idx="247">
                  <c:v>126.86764506455171</c:v>
                </c:pt>
                <c:pt idx="248">
                  <c:v>127.0784264112547</c:v>
                </c:pt>
                <c:pt idx="249">
                  <c:v>127.20902365753939</c:v>
                </c:pt>
                <c:pt idx="250">
                  <c:v>127.25935439899611</c:v>
                </c:pt>
                <c:pt idx="251">
                  <c:v>127.22938687787224</c:v>
                </c:pt>
                <c:pt idx="252">
                  <c:v>127.11914000311081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76064"/>
        <c:axId val="138362880"/>
      </c:scatterChart>
      <c:valAx>
        <c:axId val="137976064"/>
        <c:scaling>
          <c:orientation val="minMax"/>
        </c:scaling>
        <c:delete val="0"/>
        <c:axPos val="b"/>
        <c:numFmt formatCode="#,##0.000_);[Red]\(#,##0.000\)" sourceLinked="0"/>
        <c:majorTickMark val="out"/>
        <c:minorTickMark val="none"/>
        <c:tickLblPos val="nextTo"/>
        <c:crossAx val="138362880"/>
        <c:crosses val="autoZero"/>
        <c:crossBetween val="midCat"/>
      </c:valAx>
      <c:valAx>
        <c:axId val="13836288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37976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Inductor</a:t>
            </a:r>
            <a:r>
              <a:rPr lang="en-US" sz="1400" baseline="0"/>
              <a:t> Current waveform @VC2_min</a:t>
            </a:r>
            <a:endParaRPr lang="en-US" sz="1400"/>
          </a:p>
        </c:rich>
      </c:tx>
      <c:layout>
        <c:manualLayout>
          <c:xMode val="edge"/>
          <c:yMode val="edge"/>
          <c:x val="0.22964748637189583"/>
          <c:y val="1.62354160900643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1114476075107"/>
          <c:y val="0.14526638546585097"/>
          <c:w val="0.80972218857258216"/>
          <c:h val="0.69385438365822272"/>
        </c:manualLayout>
      </c:layout>
      <c:scatterChart>
        <c:scatterStyle val="lineMarker"/>
        <c:varyColors val="0"/>
        <c:ser>
          <c:idx val="0"/>
          <c:order val="0"/>
          <c:tx>
            <c:strRef>
              <c:f>IL!$C$14</c:f>
              <c:strCache>
                <c:ptCount val="1"/>
                <c:pt idx="0">
                  <c:v>IL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IL!$B$15:$B$27</c:f>
              <c:numCache>
                <c:formatCode>0.00_ </c:formatCode>
                <c:ptCount val="13"/>
                <c:pt idx="0" formatCode="General">
                  <c:v>0</c:v>
                </c:pt>
                <c:pt idx="1">
                  <c:v>4.4829137862243504</c:v>
                </c:pt>
                <c:pt idx="2">
                  <c:v>32.23282211668149</c:v>
                </c:pt>
                <c:pt idx="3">
                  <c:v>32.595785047872972</c:v>
                </c:pt>
                <c:pt idx="4">
                  <c:v>37.078698834097324</c:v>
                </c:pt>
                <c:pt idx="5">
                  <c:v>64.828607164554455</c:v>
                </c:pt>
                <c:pt idx="6" formatCode="0.00_);[Red]\(0.00\)">
                  <c:v>65.191570095745945</c:v>
                </c:pt>
                <c:pt idx="7" formatCode="0.00_);[Red]\(0.00\)">
                  <c:v>69.674483881970289</c:v>
                </c:pt>
                <c:pt idx="8" formatCode="0.00_);[Red]\(0.00\)">
                  <c:v>97.424392212427435</c:v>
                </c:pt>
                <c:pt idx="9" formatCode="0.00_);[Red]\(0.00\)">
                  <c:v>97.78735514361891</c:v>
                </c:pt>
                <c:pt idx="10" formatCode="0.0">
                  <c:v>102.27026892984325</c:v>
                </c:pt>
                <c:pt idx="11" formatCode="0.0">
                  <c:v>130.02017726030039</c:v>
                </c:pt>
                <c:pt idx="12" formatCode="0.0">
                  <c:v>130.38314019149186</c:v>
                </c:pt>
              </c:numCache>
            </c:numRef>
          </c:xVal>
          <c:yVal>
            <c:numRef>
              <c:f>IL!$C$15:$C$27</c:f>
              <c:numCache>
                <c:formatCode>0.0</c:formatCode>
                <c:ptCount val="13"/>
                <c:pt idx="0" formatCode="0_ ">
                  <c:v>0</c:v>
                </c:pt>
                <c:pt idx="1">
                  <c:v>449.54851495340569</c:v>
                </c:pt>
                <c:pt idx="2">
                  <c:v>0</c:v>
                </c:pt>
                <c:pt idx="3">
                  <c:v>0</c:v>
                </c:pt>
                <c:pt idx="4">
                  <c:v>449.54851495340569</c:v>
                </c:pt>
                <c:pt idx="5">
                  <c:v>0</c:v>
                </c:pt>
                <c:pt idx="6">
                  <c:v>0</c:v>
                </c:pt>
                <c:pt idx="7">
                  <c:v>449.54851495340569</c:v>
                </c:pt>
                <c:pt idx="8">
                  <c:v>0</c:v>
                </c:pt>
                <c:pt idx="9">
                  <c:v>0</c:v>
                </c:pt>
                <c:pt idx="10" formatCode="0.0_ ">
                  <c:v>449.54851495340569</c:v>
                </c:pt>
                <c:pt idx="11" formatCode="0.0_ ">
                  <c:v>0</c:v>
                </c:pt>
                <c:pt idx="12" formatCode="0.0_ 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49984"/>
        <c:axId val="122251904"/>
      </c:scatterChart>
      <c:valAx>
        <c:axId val="122249984"/>
        <c:scaling>
          <c:orientation val="minMax"/>
          <c:max val="140"/>
          <c:min val="0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Time (uS)</a:t>
                </a:r>
                <a:endParaRPr lang="zh-CN" sz="1200"/>
              </a:p>
            </c:rich>
          </c:tx>
          <c:layout>
            <c:manualLayout>
              <c:xMode val="edge"/>
              <c:yMode val="edge"/>
              <c:x val="0.46755239248940034"/>
              <c:y val="0.9301672567452081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2251904"/>
        <c:crosses val="autoZero"/>
        <c:crossBetween val="midCat"/>
      </c:valAx>
      <c:valAx>
        <c:axId val="122251904"/>
        <c:scaling>
          <c:orientation val="minMax"/>
          <c:max val="600"/>
          <c:min val="0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IL (mA)</a:t>
                </a:r>
                <a:endParaRPr lang="zh-CN" sz="1200"/>
              </a:p>
            </c:rich>
          </c:tx>
          <c:layout>
            <c:manualLayout>
              <c:xMode val="edge"/>
              <c:yMode val="edge"/>
              <c:x val="1.0256410256410256E-2"/>
              <c:y val="0.40307616391634032"/>
            </c:manualLayout>
          </c:layout>
          <c:overlay val="0"/>
        </c:title>
        <c:numFmt formatCode="0_ 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224998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590339</xdr:colOff>
      <xdr:row>9</xdr:row>
      <xdr:rowOff>14407</xdr:rowOff>
    </xdr:from>
    <xdr:to>
      <xdr:col>15</xdr:col>
      <xdr:colOff>163446</xdr:colOff>
      <xdr:row>28</xdr:row>
      <xdr:rowOff>22412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605116</xdr:colOff>
      <xdr:row>28</xdr:row>
      <xdr:rowOff>112059</xdr:rowOff>
    </xdr:from>
    <xdr:to>
      <xdr:col>15</xdr:col>
      <xdr:colOff>212910</xdr:colOff>
      <xdr:row>43</xdr:row>
      <xdr:rowOff>114580</xdr:rowOff>
    </xdr:to>
    <xdr:graphicFrame macro="">
      <xdr:nvGraphicFramePr>
        <xdr:cNvPr id="8" name="图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26894</xdr:colOff>
      <xdr:row>0</xdr:row>
      <xdr:rowOff>0</xdr:rowOff>
    </xdr:from>
    <xdr:to>
      <xdr:col>22</xdr:col>
      <xdr:colOff>44212</xdr:colOff>
      <xdr:row>6</xdr:row>
      <xdr:rowOff>211784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0800" y="0"/>
          <a:ext cx="6561553" cy="2184019"/>
        </a:xfrm>
        <a:prstGeom prst="rect">
          <a:avLst/>
        </a:prstGeom>
      </xdr:spPr>
    </xdr:pic>
    <xdr:clientData/>
  </xdr:twoCellAnchor>
  <xdr:twoCellAnchor>
    <xdr:from>
      <xdr:col>13</xdr:col>
      <xdr:colOff>686861</xdr:colOff>
      <xdr:row>2</xdr:row>
      <xdr:rowOff>185041</xdr:rowOff>
    </xdr:from>
    <xdr:to>
      <xdr:col>14</xdr:col>
      <xdr:colOff>629712</xdr:colOff>
      <xdr:row>2</xdr:row>
      <xdr:rowOff>385066</xdr:rowOff>
    </xdr:to>
    <xdr:sp macro="" textlink="$T$5">
      <xdr:nvSpPr>
        <xdr:cNvPr id="4" name="TextBox 3"/>
        <xdr:cNvSpPr txBox="1"/>
      </xdr:nvSpPr>
      <xdr:spPr>
        <a:xfrm>
          <a:off x="12314688" y="749214"/>
          <a:ext cx="631582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B6BFF7B-3B46-4D5E-AE7C-176A757BCD11}" type="TxLink">
            <a:rPr lang="en-US" altLang="en-US" sz="700" b="1" i="0" u="none" strike="noStrike">
              <a:solidFill>
                <a:schemeClr val="tx1"/>
              </a:solidFill>
              <a:latin typeface="Times New Roman"/>
              <a:cs typeface="Times New Roman"/>
            </a:rPr>
            <a:pPr/>
            <a:t>330nF</a:t>
          </a:fld>
          <a:endParaRPr lang="zh-CN" altLang="en-US" sz="700" b="1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212481</xdr:colOff>
      <xdr:row>3</xdr:row>
      <xdr:rowOff>22383</xdr:rowOff>
    </xdr:from>
    <xdr:to>
      <xdr:col>15</xdr:col>
      <xdr:colOff>217939</xdr:colOff>
      <xdr:row>4</xdr:row>
      <xdr:rowOff>9927</xdr:rowOff>
    </xdr:to>
    <xdr:sp macro="" textlink="$T$11">
      <xdr:nvSpPr>
        <xdr:cNvPr id="9" name="TextBox 8"/>
        <xdr:cNvSpPr txBox="1"/>
      </xdr:nvSpPr>
      <xdr:spPr>
        <a:xfrm>
          <a:off x="12529039" y="1377864"/>
          <a:ext cx="694188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79BC754-46F3-43C3-9D71-4966108A919D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1000μH</a:t>
          </a:fld>
          <a:endParaRPr lang="zh-CN" altLang="en-US" sz="200" b="1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532086</xdr:colOff>
      <xdr:row>4</xdr:row>
      <xdr:rowOff>92976</xdr:rowOff>
    </xdr:from>
    <xdr:to>
      <xdr:col>16</xdr:col>
      <xdr:colOff>537543</xdr:colOff>
      <xdr:row>5</xdr:row>
      <xdr:rowOff>73194</xdr:rowOff>
    </xdr:to>
    <xdr:sp macro="" textlink="$T$9">
      <xdr:nvSpPr>
        <xdr:cNvPr id="11" name="TextBox 10"/>
        <xdr:cNvSpPr txBox="1"/>
      </xdr:nvSpPr>
      <xdr:spPr>
        <a:xfrm>
          <a:off x="13537374" y="1660938"/>
          <a:ext cx="694188" cy="2000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FB0945D-5262-4E4C-8D61-4C12106EDFEF}" type="TxLink">
            <a:rPr kumimoji="0" lang="en-US" altLang="en-US" sz="700" b="1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15.5kΩ</a:t>
          </a:fld>
          <a:endParaRPr kumimoji="0" lang="zh-CN" altLang="en-US" sz="1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宋体"/>
            <a:cs typeface="+mn-cs"/>
          </a:endParaRPr>
        </a:p>
      </xdr:txBody>
    </xdr:sp>
    <xdr:clientData/>
  </xdr:twoCellAnchor>
  <xdr:twoCellAnchor>
    <xdr:from>
      <xdr:col>14</xdr:col>
      <xdr:colOff>459069</xdr:colOff>
      <xdr:row>4</xdr:row>
      <xdr:rowOff>124557</xdr:rowOff>
    </xdr:from>
    <xdr:to>
      <xdr:col>15</xdr:col>
      <xdr:colOff>318847</xdr:colOff>
      <xdr:row>5</xdr:row>
      <xdr:rowOff>104775</xdr:rowOff>
    </xdr:to>
    <xdr:sp macro="" textlink="$T$4">
      <xdr:nvSpPr>
        <xdr:cNvPr id="12" name="TextBox 11"/>
        <xdr:cNvSpPr txBox="1"/>
      </xdr:nvSpPr>
      <xdr:spPr>
        <a:xfrm>
          <a:off x="12775627" y="1692519"/>
          <a:ext cx="548508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C09E746-446C-45C1-8468-2FEC03D8C077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470μF</a:t>
          </a:fld>
          <a:endParaRPr lang="zh-CN" altLang="en-US" sz="100" b="1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249114</xdr:colOff>
      <xdr:row>2</xdr:row>
      <xdr:rowOff>432287</xdr:rowOff>
    </xdr:from>
    <xdr:to>
      <xdr:col>14</xdr:col>
      <xdr:colOff>254571</xdr:colOff>
      <xdr:row>2</xdr:row>
      <xdr:rowOff>632312</xdr:rowOff>
    </xdr:to>
    <xdr:sp macro="" textlink="$T$6">
      <xdr:nvSpPr>
        <xdr:cNvPr id="14" name="TextBox 13"/>
        <xdr:cNvSpPr txBox="1"/>
      </xdr:nvSpPr>
      <xdr:spPr>
        <a:xfrm>
          <a:off x="11876941" y="996460"/>
          <a:ext cx="694188" cy="2000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981F0B0-08DD-4EF4-A3D6-80E88EE51965}" type="TxLink">
            <a:rPr kumimoji="0" lang="en-US" altLang="en-US" sz="700" b="1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100pF</a:t>
          </a:fld>
          <a:endParaRPr kumimoji="0" lang="zh-CN" altLang="en-US" sz="1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宋体"/>
            <a:cs typeface="+mn-cs"/>
          </a:endParaRPr>
        </a:p>
      </xdr:txBody>
    </xdr:sp>
    <xdr:clientData/>
  </xdr:twoCellAnchor>
  <xdr:twoCellAnchor>
    <xdr:from>
      <xdr:col>12</xdr:col>
      <xdr:colOff>640773</xdr:colOff>
      <xdr:row>1</xdr:row>
      <xdr:rowOff>109904</xdr:rowOff>
    </xdr:from>
    <xdr:to>
      <xdr:col>13</xdr:col>
      <xdr:colOff>646230</xdr:colOff>
      <xdr:row>2</xdr:row>
      <xdr:rowOff>60814</xdr:rowOff>
    </xdr:to>
    <xdr:sp macro="" textlink="$T$7">
      <xdr:nvSpPr>
        <xdr:cNvPr id="15" name="TextBox 14"/>
        <xdr:cNvSpPr txBox="1"/>
      </xdr:nvSpPr>
      <xdr:spPr>
        <a:xfrm>
          <a:off x="11579869" y="424962"/>
          <a:ext cx="694188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7DC07A7-3C45-40D6-9335-A2839832DC12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52kΩ</a:t>
          </a:fld>
          <a:endParaRPr lang="zh-CN" altLang="en-US" sz="1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303734</xdr:colOff>
      <xdr:row>2</xdr:row>
      <xdr:rowOff>490904</xdr:rowOff>
    </xdr:from>
    <xdr:to>
      <xdr:col>13</xdr:col>
      <xdr:colOff>309191</xdr:colOff>
      <xdr:row>2</xdr:row>
      <xdr:rowOff>690929</xdr:rowOff>
    </xdr:to>
    <xdr:sp macro="" textlink="$T$8">
      <xdr:nvSpPr>
        <xdr:cNvPr id="16" name="TextBox 15"/>
        <xdr:cNvSpPr txBox="1"/>
      </xdr:nvSpPr>
      <xdr:spPr>
        <a:xfrm>
          <a:off x="11242830" y="1055077"/>
          <a:ext cx="694188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4B7457D-01D7-4F99-879D-D3B014E661A7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10kΩ</a:t>
          </a:fld>
          <a:endParaRPr lang="zh-CN" altLang="en-US" sz="1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91254</xdr:colOff>
      <xdr:row>2</xdr:row>
      <xdr:rowOff>234461</xdr:rowOff>
    </xdr:from>
    <xdr:to>
      <xdr:col>13</xdr:col>
      <xdr:colOff>96711</xdr:colOff>
      <xdr:row>2</xdr:row>
      <xdr:rowOff>434486</xdr:rowOff>
    </xdr:to>
    <xdr:sp macro="" textlink="$T$3">
      <xdr:nvSpPr>
        <xdr:cNvPr id="17" name="TextBox 16"/>
        <xdr:cNvSpPr txBox="1"/>
      </xdr:nvSpPr>
      <xdr:spPr>
        <a:xfrm>
          <a:off x="11030350" y="798634"/>
          <a:ext cx="694188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F708D47-0085-41A0-ADE0-CB42D33902B7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1μF</a:t>
          </a:fld>
          <a:endParaRPr lang="zh-CN" altLang="en-US" sz="1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131885</xdr:colOff>
      <xdr:row>0</xdr:row>
      <xdr:rowOff>29307</xdr:rowOff>
    </xdr:from>
    <xdr:to>
      <xdr:col>13</xdr:col>
      <xdr:colOff>137342</xdr:colOff>
      <xdr:row>0</xdr:row>
      <xdr:rowOff>229332</xdr:rowOff>
    </xdr:to>
    <xdr:sp macro="" textlink="$T$10">
      <xdr:nvSpPr>
        <xdr:cNvPr id="18" name="TextBox 17"/>
        <xdr:cNvSpPr txBox="1"/>
      </xdr:nvSpPr>
      <xdr:spPr>
        <a:xfrm>
          <a:off x="11070981" y="29307"/>
          <a:ext cx="694188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514B2C6-5333-45BE-B8CD-0E2355604686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20kΩ</a:t>
          </a:fld>
          <a:endParaRPr lang="zh-CN" altLang="en-US" sz="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822082</xdr:colOff>
      <xdr:row>2</xdr:row>
      <xdr:rowOff>723813</xdr:rowOff>
    </xdr:from>
    <xdr:to>
      <xdr:col>8</xdr:col>
      <xdr:colOff>580752</xdr:colOff>
      <xdr:row>3</xdr:row>
      <xdr:rowOff>132530</xdr:rowOff>
    </xdr:to>
    <xdr:sp macro="" textlink="$T$1">
      <xdr:nvSpPr>
        <xdr:cNvPr id="19" name="TextBox 18"/>
        <xdr:cNvSpPr txBox="1"/>
      </xdr:nvSpPr>
      <xdr:spPr>
        <a:xfrm>
          <a:off x="7195988" y="1270660"/>
          <a:ext cx="610317" cy="197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AD656F4-9AA6-4B14-B8AC-756480C2F3E2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10μF/400V</a:t>
          </a:fld>
          <a:endParaRPr lang="zh-CN" altLang="en-US" sz="1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730281</xdr:colOff>
      <xdr:row>2</xdr:row>
      <xdr:rowOff>718296</xdr:rowOff>
    </xdr:from>
    <xdr:to>
      <xdr:col>9</xdr:col>
      <xdr:colOff>610231</xdr:colOff>
      <xdr:row>3</xdr:row>
      <xdr:rowOff>127013</xdr:rowOff>
    </xdr:to>
    <xdr:sp macro="" textlink="$T$1">
      <xdr:nvSpPr>
        <xdr:cNvPr id="21" name="TextBox 20"/>
        <xdr:cNvSpPr txBox="1"/>
      </xdr:nvSpPr>
      <xdr:spPr>
        <a:xfrm>
          <a:off x="7955834" y="1265143"/>
          <a:ext cx="624021" cy="197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AD656F4-9AA6-4B14-B8AC-756480C2F3E2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10μF/400V</a:t>
          </a:fld>
          <a:endParaRPr lang="zh-CN" altLang="en-US" sz="1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673872</xdr:colOff>
      <xdr:row>2</xdr:row>
      <xdr:rowOff>166365</xdr:rowOff>
    </xdr:from>
    <xdr:to>
      <xdr:col>9</xdr:col>
      <xdr:colOff>547738</xdr:colOff>
      <xdr:row>2</xdr:row>
      <xdr:rowOff>350357</xdr:rowOff>
    </xdr:to>
    <xdr:sp macro="" textlink="$T$12">
      <xdr:nvSpPr>
        <xdr:cNvPr id="22" name="TextBox 21"/>
        <xdr:cNvSpPr txBox="1"/>
      </xdr:nvSpPr>
      <xdr:spPr>
        <a:xfrm>
          <a:off x="7899425" y="713212"/>
          <a:ext cx="617937" cy="183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3DF580D-D0BB-4156-821F-5777FB8E60A1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1mH</a:t>
          </a:fld>
          <a:endParaRPr lang="zh-CN" altLang="en-US" sz="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585205</xdr:colOff>
      <xdr:row>2</xdr:row>
      <xdr:rowOff>167830</xdr:rowOff>
    </xdr:from>
    <xdr:to>
      <xdr:col>8</xdr:col>
      <xdr:colOff>326893</xdr:colOff>
      <xdr:row>2</xdr:row>
      <xdr:rowOff>351822</xdr:rowOff>
    </xdr:to>
    <xdr:sp macro="" textlink="$T$20">
      <xdr:nvSpPr>
        <xdr:cNvPr id="23" name="TextBox 22"/>
        <xdr:cNvSpPr txBox="1"/>
      </xdr:nvSpPr>
      <xdr:spPr>
        <a:xfrm>
          <a:off x="6959111" y="714677"/>
          <a:ext cx="593335" cy="183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A2D3708-4F62-43DE-BB63-6A050A89B32E}" type="TxLink">
            <a:rPr lang="en-US" altLang="en-US" sz="700" b="1" i="0" u="none" strike="noStrike">
              <a:solidFill>
                <a:srgbClr val="000000"/>
              </a:solidFill>
              <a:latin typeface="Times New Roman"/>
              <a:cs typeface="Times New Roman"/>
            </a:rPr>
            <a:pPr/>
            <a:t>10Ω</a:t>
          </a:fld>
          <a:endParaRPr lang="zh-CN" altLang="en-US" sz="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124065</xdr:colOff>
      <xdr:row>3</xdr:row>
      <xdr:rowOff>119982</xdr:rowOff>
    </xdr:from>
    <xdr:to>
      <xdr:col>18</xdr:col>
      <xdr:colOff>67235</xdr:colOff>
      <xdr:row>23</xdr:row>
      <xdr:rowOff>151279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11</xdr:row>
      <xdr:rowOff>95250</xdr:rowOff>
    </xdr:from>
    <xdr:to>
      <xdr:col>7</xdr:col>
      <xdr:colOff>209550</xdr:colOff>
      <xdr:row>27</xdr:row>
      <xdr:rowOff>176212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zoomScale="85" zoomScaleNormal="85" workbookViewId="0">
      <selection activeCell="C51" sqref="C51"/>
    </sheetView>
  </sheetViews>
  <sheetFormatPr defaultColWidth="9" defaultRowHeight="13.8"/>
  <cols>
    <col min="1" max="1" width="33.77734375" style="23" customWidth="1"/>
    <col min="2" max="2" width="14.77734375" style="23" customWidth="1"/>
    <col min="3" max="3" width="12.44140625" style="89" customWidth="1"/>
    <col min="4" max="4" width="12.44140625" style="45" hidden="1" customWidth="1"/>
    <col min="5" max="5" width="10.88671875" style="23" customWidth="1"/>
    <col min="6" max="6" width="11.77734375" style="23" hidden="1" customWidth="1"/>
    <col min="7" max="7" width="21.21875" style="23" customWidth="1"/>
    <col min="8" max="8" width="12.44140625" style="23" customWidth="1"/>
    <col min="9" max="9" width="10.88671875" style="23" customWidth="1"/>
    <col min="10" max="17" width="9" style="23"/>
    <col min="18" max="18" width="9" style="23" hidden="1" customWidth="1"/>
    <col min="19" max="19" width="4.77734375" style="23" hidden="1" customWidth="1"/>
    <col min="20" max="20" width="7.109375" style="23" hidden="1" customWidth="1"/>
    <col min="21" max="21" width="4.77734375" style="23" hidden="1" customWidth="1"/>
    <col min="22" max="22" width="9" style="23" hidden="1" customWidth="1"/>
    <col min="23" max="16384" width="9" style="23"/>
  </cols>
  <sheetData>
    <row r="1" spans="1:22" ht="24.75" customHeight="1" thickBot="1">
      <c r="A1" s="120" t="s">
        <v>56</v>
      </c>
      <c r="B1" s="120"/>
      <c r="C1" s="120"/>
      <c r="D1" s="120"/>
      <c r="E1" s="120"/>
      <c r="F1" s="120"/>
      <c r="G1" s="120"/>
      <c r="H1" s="22"/>
      <c r="S1" s="102" t="s">
        <v>139</v>
      </c>
      <c r="T1" s="23" t="str">
        <f>V1&amp;""&amp;E12&amp;V2</f>
        <v>10μF/400V</v>
      </c>
      <c r="V1" s="23">
        <f>C12/2</f>
        <v>10</v>
      </c>
    </row>
    <row r="2" spans="1:22" ht="18.600000000000001" thickBot="1">
      <c r="A2" s="121" t="s">
        <v>138</v>
      </c>
      <c r="B2" s="122"/>
      <c r="C2" s="122"/>
      <c r="D2" s="122"/>
      <c r="E2" s="122"/>
      <c r="F2" s="122"/>
      <c r="G2" s="123"/>
      <c r="H2" s="22"/>
      <c r="S2" s="102" t="s">
        <v>141</v>
      </c>
      <c r="T2" s="23" t="str">
        <f>T1</f>
        <v>10μF/400V</v>
      </c>
      <c r="V2" s="103" t="s">
        <v>162</v>
      </c>
    </row>
    <row r="3" spans="1:22" ht="62.25" customHeight="1" thickBot="1">
      <c r="A3" s="124" t="s">
        <v>100</v>
      </c>
      <c r="B3" s="124"/>
      <c r="C3" s="124"/>
      <c r="D3" s="124"/>
      <c r="E3" s="124"/>
      <c r="F3" s="124"/>
      <c r="G3" s="124"/>
      <c r="S3" s="102" t="s">
        <v>142</v>
      </c>
      <c r="T3" s="23" t="s">
        <v>150</v>
      </c>
    </row>
    <row r="4" spans="1:22" ht="16.5" customHeight="1" thickBot="1">
      <c r="A4" s="24" t="s">
        <v>55</v>
      </c>
      <c r="B4" s="24" t="s">
        <v>54</v>
      </c>
      <c r="C4" s="125" t="s">
        <v>53</v>
      </c>
      <c r="D4" s="125"/>
      <c r="E4" s="24" t="s">
        <v>52</v>
      </c>
      <c r="F4" s="24"/>
      <c r="G4" s="26" t="s">
        <v>51</v>
      </c>
      <c r="H4" s="27"/>
      <c r="S4" s="102" t="s">
        <v>143</v>
      </c>
      <c r="T4" s="23" t="str">
        <f>Coa&amp;""&amp;E41</f>
        <v>470μF</v>
      </c>
    </row>
    <row r="5" spans="1:22" ht="17.25" customHeight="1" thickBot="1">
      <c r="A5" s="115" t="s">
        <v>50</v>
      </c>
      <c r="B5" s="116"/>
      <c r="C5" s="116"/>
      <c r="D5" s="116"/>
      <c r="E5" s="116"/>
      <c r="F5" s="116"/>
      <c r="G5" s="117"/>
      <c r="H5" s="27"/>
      <c r="S5" s="102" t="s">
        <v>144</v>
      </c>
      <c r="T5" s="23" t="str">
        <f>CFBa&amp;""&amp;E47</f>
        <v>330nF</v>
      </c>
    </row>
    <row r="6" spans="1:22" ht="17.25" customHeight="1" thickBot="1">
      <c r="A6" s="108" t="s">
        <v>163</v>
      </c>
      <c r="B6" s="28" t="s">
        <v>49</v>
      </c>
      <c r="C6" s="75">
        <v>90</v>
      </c>
      <c r="D6" s="29"/>
      <c r="E6" s="30" t="s">
        <v>99</v>
      </c>
      <c r="F6" s="29"/>
      <c r="G6" s="110" t="str">
        <f>IF(A6="First
Click to Select AC/DC Input", "Select Input Type First!",IF(A6="AC Input","AC Input Selected","DC Input Selected"))</f>
        <v>AC Input Selected</v>
      </c>
      <c r="H6" s="27"/>
      <c r="S6" s="102" t="s">
        <v>146</v>
      </c>
      <c r="T6" s="23" t="s">
        <v>161</v>
      </c>
    </row>
    <row r="7" spans="1:22" ht="17.25" customHeight="1" thickBot="1">
      <c r="A7" s="109"/>
      <c r="B7" s="28" t="s">
        <v>48</v>
      </c>
      <c r="C7" s="76">
        <v>264</v>
      </c>
      <c r="D7" s="29"/>
      <c r="E7" s="30" t="s">
        <v>98</v>
      </c>
      <c r="F7" s="29"/>
      <c r="G7" s="111"/>
      <c r="H7" s="27"/>
      <c r="S7" s="102" t="s">
        <v>147</v>
      </c>
      <c r="T7" s="23" t="str">
        <f>RFBup&amp;""&amp;E44</f>
        <v>52kΩ</v>
      </c>
    </row>
    <row r="8" spans="1:22" ht="14.4" thickBot="1">
      <c r="A8" s="28" t="s">
        <v>47</v>
      </c>
      <c r="B8" s="28" t="s">
        <v>101</v>
      </c>
      <c r="C8" s="77">
        <v>15.5</v>
      </c>
      <c r="D8" s="28"/>
      <c r="E8" s="28" t="s">
        <v>46</v>
      </c>
      <c r="F8" s="31"/>
      <c r="G8" s="32"/>
      <c r="H8" s="27"/>
      <c r="J8" s="31"/>
      <c r="K8" s="31"/>
      <c r="L8" s="31"/>
      <c r="M8" s="31"/>
      <c r="N8" s="31"/>
      <c r="S8" s="102" t="s">
        <v>148</v>
      </c>
      <c r="T8" s="23" t="str">
        <f>RFBdown&amp;""&amp;E43</f>
        <v>10kΩ</v>
      </c>
    </row>
    <row r="9" spans="1:22" ht="14.4" thickBot="1">
      <c r="A9" s="24" t="s">
        <v>45</v>
      </c>
      <c r="B9" s="24" t="s">
        <v>102</v>
      </c>
      <c r="C9" s="78">
        <v>200</v>
      </c>
      <c r="D9" s="24"/>
      <c r="E9" s="24" t="s">
        <v>38</v>
      </c>
      <c r="F9" s="31"/>
      <c r="G9" s="32"/>
      <c r="H9" s="27"/>
      <c r="J9" s="31"/>
      <c r="K9" s="31"/>
      <c r="L9" s="33"/>
      <c r="M9" s="33"/>
      <c r="N9" s="31"/>
      <c r="S9" s="102" t="s">
        <v>149</v>
      </c>
      <c r="T9" s="23" t="str">
        <f>C52&amp;""&amp;E52</f>
        <v>15.5kΩ</v>
      </c>
      <c r="U9" s="31"/>
    </row>
    <row r="10" spans="1:22" ht="14.4" thickBot="1">
      <c r="A10" s="24" t="s">
        <v>86</v>
      </c>
      <c r="B10" s="24" t="s">
        <v>107</v>
      </c>
      <c r="C10" s="79">
        <f>Vo*Io/1000</f>
        <v>3.1</v>
      </c>
      <c r="D10" s="34"/>
      <c r="E10" s="24" t="s">
        <v>85</v>
      </c>
      <c r="F10" s="31"/>
      <c r="G10" s="32"/>
      <c r="H10" s="27"/>
      <c r="J10" s="31"/>
      <c r="K10" s="31"/>
      <c r="L10" s="33"/>
      <c r="M10" s="33"/>
      <c r="N10" s="31"/>
      <c r="S10" s="102" t="s">
        <v>145</v>
      </c>
      <c r="T10" s="23" t="str">
        <f>C49&amp;""&amp;E49</f>
        <v>20kΩ</v>
      </c>
    </row>
    <row r="11" spans="1:22" ht="14.4" thickBot="1">
      <c r="A11" s="24" t="s">
        <v>94</v>
      </c>
      <c r="B11" s="24" t="s">
        <v>70</v>
      </c>
      <c r="C11" s="100">
        <v>0.8</v>
      </c>
      <c r="D11" s="34"/>
      <c r="E11" s="24"/>
      <c r="F11" s="31"/>
      <c r="G11" s="32"/>
      <c r="H11" s="27"/>
      <c r="J11" s="31"/>
      <c r="K11" s="31"/>
      <c r="L11" s="33"/>
      <c r="M11" s="33"/>
      <c r="N11" s="31"/>
      <c r="S11" s="102" t="s">
        <v>156</v>
      </c>
      <c r="T11" s="23" t="str">
        <f>C24&amp;""&amp;E24</f>
        <v>1000μH</v>
      </c>
    </row>
    <row r="12" spans="1:22" ht="14.4" thickBot="1">
      <c r="A12" s="24" t="s">
        <v>63</v>
      </c>
      <c r="B12" s="24" t="s">
        <v>64</v>
      </c>
      <c r="C12" s="78">
        <v>20</v>
      </c>
      <c r="D12" s="34"/>
      <c r="E12" s="24" t="s">
        <v>140</v>
      </c>
      <c r="F12" s="31"/>
      <c r="G12" s="32"/>
      <c r="H12" s="27"/>
      <c r="J12" s="31"/>
      <c r="K12" s="31"/>
      <c r="L12" s="33"/>
      <c r="M12" s="33"/>
      <c r="N12" s="31"/>
      <c r="S12" s="102" t="s">
        <v>157</v>
      </c>
      <c r="T12" s="23" t="s">
        <v>158</v>
      </c>
    </row>
    <row r="13" spans="1:22" ht="14.4" hidden="1" thickBot="1">
      <c r="A13" s="104"/>
      <c r="B13" s="104"/>
      <c r="C13" s="104"/>
      <c r="D13" s="104"/>
      <c r="E13" s="104"/>
      <c r="F13" s="104"/>
      <c r="G13" s="105"/>
      <c r="H13" s="27"/>
    </row>
    <row r="14" spans="1:22" ht="16.5" hidden="1" customHeight="1" thickBot="1">
      <c r="A14" s="28" t="s">
        <v>44</v>
      </c>
      <c r="B14" s="28" t="s">
        <v>43</v>
      </c>
      <c r="C14" s="80">
        <v>600</v>
      </c>
      <c r="D14" s="28"/>
      <c r="E14" s="28" t="s">
        <v>38</v>
      </c>
      <c r="F14" s="31"/>
      <c r="G14" s="24"/>
      <c r="H14" s="27"/>
    </row>
    <row r="15" spans="1:22" ht="14.4" hidden="1" thickBot="1">
      <c r="A15" s="28" t="s">
        <v>42</v>
      </c>
      <c r="B15" s="28" t="s">
        <v>41</v>
      </c>
      <c r="C15" s="80">
        <v>500</v>
      </c>
      <c r="D15" s="28"/>
      <c r="E15" s="28" t="s">
        <v>38</v>
      </c>
      <c r="G15" s="24"/>
      <c r="H15" s="27"/>
    </row>
    <row r="16" spans="1:22" ht="14.4" hidden="1" thickBot="1">
      <c r="A16" s="28" t="s">
        <v>40</v>
      </c>
      <c r="B16" s="28" t="s">
        <v>39</v>
      </c>
      <c r="C16" s="80">
        <v>413</v>
      </c>
      <c r="D16" s="28"/>
      <c r="E16" s="28" t="s">
        <v>38</v>
      </c>
      <c r="G16" s="24"/>
      <c r="H16" s="27"/>
    </row>
    <row r="17" spans="1:20" ht="14.4" hidden="1" thickBot="1">
      <c r="A17" s="28" t="s">
        <v>37</v>
      </c>
      <c r="B17" s="28" t="s">
        <v>36</v>
      </c>
      <c r="C17" s="80">
        <v>18.5</v>
      </c>
      <c r="D17" s="28"/>
      <c r="E17" s="28" t="s">
        <v>32</v>
      </c>
      <c r="G17" s="24"/>
      <c r="H17" s="27"/>
    </row>
    <row r="18" spans="1:20" ht="14.4" hidden="1" thickBot="1">
      <c r="A18" s="28" t="s">
        <v>35</v>
      </c>
      <c r="B18" s="28" t="s">
        <v>59</v>
      </c>
      <c r="C18" s="80">
        <v>15.5</v>
      </c>
      <c r="D18" s="28"/>
      <c r="E18" s="28" t="s">
        <v>58</v>
      </c>
      <c r="G18" s="24"/>
      <c r="H18" s="27"/>
    </row>
    <row r="19" spans="1:20" ht="14.4" hidden="1" thickBot="1">
      <c r="A19" s="28" t="s">
        <v>34</v>
      </c>
      <c r="B19" s="28" t="s">
        <v>33</v>
      </c>
      <c r="C19" s="80">
        <v>10.5</v>
      </c>
      <c r="D19" s="28"/>
      <c r="E19" s="28" t="s">
        <v>32</v>
      </c>
      <c r="G19" s="24"/>
      <c r="H19" s="35"/>
    </row>
    <row r="20" spans="1:20" ht="14.4" thickBot="1">
      <c r="A20" s="36" t="s">
        <v>105</v>
      </c>
      <c r="B20" s="28" t="s">
        <v>103</v>
      </c>
      <c r="C20" s="79">
        <f>IF(A6="AC Input",Data!B3,IF(A6="DC Input",C6,"No Selection"))</f>
        <v>115.78042839789462</v>
      </c>
      <c r="D20" s="36"/>
      <c r="E20" s="36" t="s">
        <v>46</v>
      </c>
      <c r="F20" s="31"/>
      <c r="G20" s="118"/>
      <c r="H20" s="27"/>
      <c r="S20" s="102" t="s">
        <v>160</v>
      </c>
      <c r="T20" s="23" t="s">
        <v>159</v>
      </c>
    </row>
    <row r="21" spans="1:20" ht="14.4" thickBot="1">
      <c r="A21" s="28" t="s">
        <v>106</v>
      </c>
      <c r="B21" s="28" t="s">
        <v>104</v>
      </c>
      <c r="C21" s="79">
        <f>IF(A6="AC Input",C7*1.414,IF(A6="DC Input",C7,"No Selection"))</f>
        <v>373.29599999999999</v>
      </c>
      <c r="D21" s="28"/>
      <c r="E21" s="28" t="s">
        <v>46</v>
      </c>
      <c r="F21" s="31"/>
      <c r="G21" s="119"/>
      <c r="H21" s="27"/>
      <c r="J21" s="31"/>
      <c r="K21" s="31"/>
      <c r="L21" s="33"/>
      <c r="M21" s="33"/>
      <c r="N21" s="31"/>
    </row>
    <row r="22" spans="1:20" ht="14.4" thickBot="1">
      <c r="A22" s="112" t="s">
        <v>57</v>
      </c>
      <c r="B22" s="113"/>
      <c r="C22" s="113"/>
      <c r="D22" s="113"/>
      <c r="E22" s="113"/>
      <c r="F22" s="113"/>
      <c r="G22" s="114"/>
      <c r="H22" s="27"/>
    </row>
    <row r="23" spans="1:20" ht="14.4" thickBot="1">
      <c r="A23" s="28" t="s">
        <v>30</v>
      </c>
      <c r="B23" s="28" t="s">
        <v>60</v>
      </c>
      <c r="C23" s="81">
        <f>2000*Vo*Io/C11*Toffmin_max/Ipkmax_min/Ipkmax_min</f>
        <v>840.56891932297196</v>
      </c>
      <c r="D23" s="28"/>
      <c r="E23" s="28" t="s">
        <v>136</v>
      </c>
      <c r="G23" s="24"/>
      <c r="H23" s="27"/>
    </row>
    <row r="24" spans="1:20" ht="14.4" thickBot="1">
      <c r="A24" s="39" t="s">
        <v>61</v>
      </c>
      <c r="B24" s="24" t="s">
        <v>62</v>
      </c>
      <c r="C24" s="76">
        <v>1000</v>
      </c>
      <c r="D24" s="39"/>
      <c r="E24" s="28" t="s">
        <v>136</v>
      </c>
      <c r="G24" s="32" t="str">
        <f>IF(C24&lt;Lm,"Too Small","OK")</f>
        <v>OK</v>
      </c>
      <c r="H24" s="27"/>
    </row>
    <row r="25" spans="1:20" ht="14.4" thickBot="1">
      <c r="A25" s="24" t="s">
        <v>78</v>
      </c>
      <c r="B25" s="24"/>
      <c r="C25" s="81" t="str">
        <f>IF(C24&gt;1000*Vo*(Ipkmax_typ+62-2*Io)/8/Io,"CCM","DCM")</f>
        <v>DCM</v>
      </c>
      <c r="D25" s="39"/>
      <c r="E25" s="28"/>
      <c r="G25" s="40"/>
      <c r="H25" s="27"/>
    </row>
    <row r="26" spans="1:20" ht="14.4" thickBot="1">
      <c r="A26" s="39" t="s">
        <v>93</v>
      </c>
      <c r="B26" s="24" t="s">
        <v>91</v>
      </c>
      <c r="C26" s="81">
        <f>IF(C25="DCM",1000*(((C24*10^-6)/(Vc1_min-Vo)-0.25/1000)*C10+SQRT((((C24*10^-6)/(Vc1_min-Vo)-0.25/1000)*C10)^2+(Ipkmax_typ/1000+0.062)*(C24*10^-6)*C10/2000))/(C24*10^-6),((Ipkmax_typ+62)*Vo+8*C24/1000*Io)/(8*C24/1000+Vo))</f>
        <v>449.54851495340569</v>
      </c>
      <c r="D26" s="39"/>
      <c r="E26" s="28" t="s">
        <v>20</v>
      </c>
      <c r="G26" s="40"/>
      <c r="H26" s="27"/>
    </row>
    <row r="27" spans="1:20" ht="14.4" thickBot="1">
      <c r="A27" s="39" t="s">
        <v>31</v>
      </c>
      <c r="B27" s="24" t="s">
        <v>92</v>
      </c>
      <c r="C27" s="81">
        <f>IF(C25="DCM",0,2*Io-C26)</f>
        <v>0</v>
      </c>
      <c r="D27" s="39"/>
      <c r="E27" s="28" t="s">
        <v>20</v>
      </c>
      <c r="G27" s="40"/>
      <c r="H27" s="27"/>
    </row>
    <row r="28" spans="1:20" ht="14.4" thickBot="1">
      <c r="A28" s="39" t="s">
        <v>87</v>
      </c>
      <c r="B28" s="24" t="s">
        <v>84</v>
      </c>
      <c r="C28" s="82">
        <f>IF(C25="DCM",(0.5*C24*C26*C26*10^-6)/C10,(Ipkmax_typ+62-C26)/4+2*C24*(C26-Io)/1000/(Vc1_min-Vo))</f>
        <v>32.595785047872972</v>
      </c>
      <c r="D28" s="39"/>
      <c r="E28" s="28" t="s">
        <v>137</v>
      </c>
      <c r="G28" s="40"/>
      <c r="H28" s="27"/>
    </row>
    <row r="29" spans="1:20" ht="14.4" thickBot="1">
      <c r="A29" s="39" t="s">
        <v>88</v>
      </c>
      <c r="B29" s="24" t="s">
        <v>89</v>
      </c>
      <c r="C29" s="82">
        <f>1000/C28</f>
        <v>30.678813181867348</v>
      </c>
      <c r="D29" s="39"/>
      <c r="E29" s="28" t="s">
        <v>90</v>
      </c>
      <c r="G29" s="40"/>
      <c r="H29" s="27"/>
    </row>
    <row r="30" spans="1:20" ht="14.4" thickBot="1">
      <c r="A30" s="39" t="s">
        <v>82</v>
      </c>
      <c r="B30" s="24" t="s">
        <v>81</v>
      </c>
      <c r="C30" s="82">
        <f>IF(C25="DCM",C28-C31,(Ipkmax_typ+62-C26)/4)</f>
        <v>28.112871261648621</v>
      </c>
      <c r="D30" s="39"/>
      <c r="E30" s="28" t="s">
        <v>137</v>
      </c>
      <c r="G30" s="40"/>
      <c r="H30" s="27"/>
    </row>
    <row r="31" spans="1:20" ht="14.4" thickBot="1">
      <c r="A31" s="39" t="s">
        <v>80</v>
      </c>
      <c r="B31" s="24" t="s">
        <v>79</v>
      </c>
      <c r="C31" s="82">
        <f>IF(C25="DCM",C24*C26/1000/(Vc1_min-Vo),2*C24*(C26-Io)/1000/(Vc1_min-Vo))</f>
        <v>4.4829137862243504</v>
      </c>
      <c r="D31" s="39"/>
      <c r="E31" s="28" t="s">
        <v>137</v>
      </c>
      <c r="G31" s="40"/>
      <c r="H31" s="27"/>
    </row>
    <row r="32" spans="1:20" ht="14.4" thickBot="1">
      <c r="A32" s="39" t="s">
        <v>109</v>
      </c>
      <c r="B32" s="24" t="s">
        <v>111</v>
      </c>
      <c r="C32" s="83">
        <f>IF(C25="DCM",C30-C33,0)</f>
        <v>0.36296293119147904</v>
      </c>
      <c r="D32" s="39"/>
      <c r="E32" s="28" t="s">
        <v>137</v>
      </c>
      <c r="G32" s="40"/>
      <c r="H32" s="27"/>
    </row>
    <row r="33" spans="1:8" ht="14.4" thickBot="1">
      <c r="A33" s="39" t="s">
        <v>133</v>
      </c>
      <c r="B33" s="24" t="s">
        <v>115</v>
      </c>
      <c r="C33" s="84">
        <f>IF(C25="DCM",(Vc1_min-Vo)/(Vo+0.7)*C31,C28-C31)</f>
        <v>27.749908330457142</v>
      </c>
      <c r="D33" s="39"/>
      <c r="E33" s="28" t="s">
        <v>137</v>
      </c>
      <c r="G33" s="40"/>
      <c r="H33" s="27"/>
    </row>
    <row r="34" spans="1:8" ht="14.4" thickBot="1">
      <c r="A34" s="115" t="s">
        <v>29</v>
      </c>
      <c r="B34" s="116"/>
      <c r="C34" s="116"/>
      <c r="D34" s="116"/>
      <c r="E34" s="116"/>
      <c r="F34" s="116"/>
      <c r="G34" s="117"/>
      <c r="H34" s="27"/>
    </row>
    <row r="35" spans="1:8" ht="17.25" customHeight="1" thickBot="1">
      <c r="A35" s="36" t="s">
        <v>28</v>
      </c>
      <c r="B35" s="36" t="s">
        <v>27</v>
      </c>
      <c r="C35" s="85" t="str">
        <f>IF(C25="CCM","&lt;50","&lt;75")</f>
        <v>&lt;75</v>
      </c>
      <c r="D35" s="36"/>
      <c r="E35" s="36" t="s">
        <v>26</v>
      </c>
      <c r="F35" s="31"/>
      <c r="G35" s="37"/>
      <c r="H35" s="27"/>
    </row>
    <row r="36" spans="1:8" ht="16.5" customHeight="1" thickBot="1">
      <c r="A36" s="41" t="s">
        <v>25</v>
      </c>
      <c r="B36" s="41" t="s">
        <v>24</v>
      </c>
      <c r="C36" s="86">
        <f>(Vc1_max+40)*1.3</f>
        <v>537.28480000000002</v>
      </c>
      <c r="D36" s="41"/>
      <c r="E36" s="41" t="s">
        <v>23</v>
      </c>
      <c r="F36" s="42"/>
      <c r="G36" s="43"/>
      <c r="H36" s="27"/>
    </row>
    <row r="37" spans="1:8" ht="16.5" customHeight="1" thickBot="1">
      <c r="A37" s="26" t="s">
        <v>22</v>
      </c>
      <c r="B37" s="26" t="s">
        <v>21</v>
      </c>
      <c r="C37" s="87">
        <f>IF(C25="CCM",(1-C31/C28)*Io,(1-C31/C28)*C26)</f>
        <v>387.72189435502213</v>
      </c>
      <c r="D37" s="24"/>
      <c r="E37" s="26" t="s">
        <v>95</v>
      </c>
      <c r="F37" s="38"/>
      <c r="G37" s="38"/>
      <c r="H37" s="27"/>
    </row>
    <row r="38" spans="1:8" ht="16.5" customHeight="1" thickBot="1">
      <c r="A38" s="106" t="s">
        <v>19</v>
      </c>
      <c r="B38" s="106"/>
      <c r="C38" s="106"/>
      <c r="D38" s="106"/>
      <c r="E38" s="106"/>
      <c r="F38" s="106"/>
      <c r="G38" s="107"/>
      <c r="H38" s="27"/>
    </row>
    <row r="39" spans="1:8" ht="17.25" customHeight="1" thickBot="1">
      <c r="A39" s="28" t="s">
        <v>18</v>
      </c>
      <c r="B39" s="28" t="s">
        <v>17</v>
      </c>
      <c r="C39" s="76">
        <v>80</v>
      </c>
      <c r="D39" s="28"/>
      <c r="E39" s="28" t="s">
        <v>16</v>
      </c>
      <c r="F39" s="23" t="e">
        <f>1-(#REF!/(C20*1.414-C8))</f>
        <v>#REF!</v>
      </c>
      <c r="G39" s="32"/>
      <c r="H39" s="27"/>
    </row>
    <row r="40" spans="1:8" ht="16.5" customHeight="1" thickBot="1">
      <c r="A40" s="28" t="s">
        <v>15</v>
      </c>
      <c r="B40" s="28" t="s">
        <v>14</v>
      </c>
      <c r="C40" s="86">
        <f>5*Io*C30/Vripple</f>
        <v>351.41089077060781</v>
      </c>
      <c r="D40" s="28"/>
      <c r="E40" s="25" t="s">
        <v>134</v>
      </c>
      <c r="F40" s="23" t="e">
        <f>(-F39+SQRT(F39*F39-4*F38*#REF!))/(2*F38)</f>
        <v>#REF!</v>
      </c>
      <c r="G40" s="44"/>
      <c r="H40" s="27"/>
    </row>
    <row r="41" spans="1:8" ht="16.5" customHeight="1" thickBot="1">
      <c r="A41" s="24" t="s">
        <v>13</v>
      </c>
      <c r="B41" s="24" t="s">
        <v>12</v>
      </c>
      <c r="C41" s="78">
        <v>470</v>
      </c>
      <c r="D41" s="24"/>
      <c r="E41" s="25" t="s">
        <v>134</v>
      </c>
      <c r="F41" s="23" t="e">
        <f>F40*SQRT(2*C9*C8/(3*1.414*C20*F40))</f>
        <v>#REF!</v>
      </c>
      <c r="G41" s="32" t="str">
        <f>IF(Coa&lt;Cout,"Too Small", "OK")</f>
        <v>OK</v>
      </c>
      <c r="H41" s="27"/>
    </row>
    <row r="42" spans="1:8" ht="14.4" thickBot="1">
      <c r="A42" s="104" t="s">
        <v>11</v>
      </c>
      <c r="B42" s="104"/>
      <c r="C42" s="104"/>
      <c r="D42" s="104"/>
      <c r="E42" s="104"/>
      <c r="F42" s="104"/>
      <c r="G42" s="105"/>
      <c r="H42" s="27"/>
    </row>
    <row r="43" spans="1:8" ht="14.4" thickBot="1">
      <c r="A43" s="24" t="s">
        <v>10</v>
      </c>
      <c r="B43" s="24" t="s">
        <v>9</v>
      </c>
      <c r="C43" s="88">
        <v>10</v>
      </c>
      <c r="D43" s="36"/>
      <c r="E43" s="24" t="s">
        <v>135</v>
      </c>
      <c r="F43" s="31"/>
      <c r="G43" s="32"/>
      <c r="H43" s="27"/>
    </row>
    <row r="44" spans="1:8" ht="14.4" thickBot="1">
      <c r="A44" s="28" t="s">
        <v>8</v>
      </c>
      <c r="B44" s="28" t="s">
        <v>7</v>
      </c>
      <c r="C44" s="81">
        <f>IF(RFBDes="Too Small","No Selection",(Vo*RFBdown/2.5-RFBdown))</f>
        <v>52</v>
      </c>
      <c r="D44" s="28"/>
      <c r="E44" s="25" t="s">
        <v>135</v>
      </c>
      <c r="F44" s="42"/>
      <c r="G44" s="38"/>
    </row>
    <row r="45" spans="1:8" ht="16.5" customHeight="1" thickBot="1">
      <c r="A45" s="24" t="s">
        <v>6</v>
      </c>
      <c r="B45" s="24" t="s">
        <v>5</v>
      </c>
      <c r="C45" s="81">
        <f>IF(RFBDes="Too Small","No Selection",1000*Vo*Coa/(RFBdown+RFBup)/Io)</f>
        <v>587.5</v>
      </c>
      <c r="D45" s="24"/>
      <c r="E45" s="24" t="s">
        <v>2</v>
      </c>
      <c r="F45" s="31"/>
      <c r="G45" s="38"/>
    </row>
    <row r="46" spans="1:8" ht="16.5" customHeight="1" thickBot="1">
      <c r="A46" s="24" t="s">
        <v>96</v>
      </c>
      <c r="B46" s="24" t="s">
        <v>97</v>
      </c>
      <c r="C46" s="81">
        <f>0.5*CFB</f>
        <v>293.75</v>
      </c>
      <c r="D46" s="24"/>
      <c r="E46" s="24" t="s">
        <v>2</v>
      </c>
      <c r="F46" s="31"/>
      <c r="G46" s="38"/>
    </row>
    <row r="47" spans="1:8" ht="16.5" customHeight="1" thickBot="1">
      <c r="A47" s="24" t="s">
        <v>4</v>
      </c>
      <c r="B47" s="24" t="s">
        <v>3</v>
      </c>
      <c r="C47" s="78">
        <v>330</v>
      </c>
      <c r="D47" s="24"/>
      <c r="E47" s="24" t="s">
        <v>2</v>
      </c>
      <c r="F47" s="23" t="e">
        <f>F45*SQRT(2*C17*C16/(3*1.414*C14*F45))</f>
        <v>#DIV/0!</v>
      </c>
      <c r="G47" s="32" t="str">
        <f>IF(RFBDes="Too Small","No Selection",IF(CFBa&gt;CFB,"Too Large",IF(CFBa&lt;C46,"Too Small","OK")))</f>
        <v>OK</v>
      </c>
    </row>
    <row r="48" spans="1:8" ht="14.4" thickBot="1">
      <c r="A48" s="104" t="s">
        <v>1</v>
      </c>
      <c r="B48" s="104"/>
      <c r="C48" s="104"/>
      <c r="D48" s="104"/>
      <c r="E48" s="104"/>
      <c r="F48" s="104"/>
      <c r="G48" s="105"/>
    </row>
    <row r="49" spans="1:7" ht="14.4" thickBot="1">
      <c r="A49" s="24" t="s">
        <v>83</v>
      </c>
      <c r="B49" s="24" t="s">
        <v>0</v>
      </c>
      <c r="C49" s="84">
        <f>IF(Vo&gt;8.2,INT((Vo-8.2)/0.35),"NC")</f>
        <v>20</v>
      </c>
      <c r="D49" s="36"/>
      <c r="E49" s="25" t="s">
        <v>135</v>
      </c>
      <c r="F49" s="31"/>
      <c r="G49" s="32"/>
    </row>
    <row r="50" spans="1:7" ht="14.4" thickBot="1">
      <c r="A50" s="104" t="s">
        <v>155</v>
      </c>
      <c r="B50" s="104"/>
      <c r="C50" s="104"/>
      <c r="D50" s="104"/>
      <c r="E50" s="104"/>
      <c r="F50" s="104"/>
      <c r="G50" s="105"/>
    </row>
    <row r="51" spans="1:7" ht="16.8" thickBot="1">
      <c r="A51" s="101" t="s">
        <v>153</v>
      </c>
      <c r="B51" s="101" t="s">
        <v>152</v>
      </c>
      <c r="C51" s="78">
        <v>1</v>
      </c>
      <c r="D51" s="36"/>
      <c r="E51" s="101" t="s">
        <v>151</v>
      </c>
      <c r="F51" s="31"/>
      <c r="G51" s="32"/>
    </row>
    <row r="52" spans="1:7" ht="14.4" thickBot="1">
      <c r="A52" s="101" t="s">
        <v>83</v>
      </c>
      <c r="B52" s="101" t="s">
        <v>154</v>
      </c>
      <c r="C52" s="84">
        <f>Vo/C51</f>
        <v>15.5</v>
      </c>
      <c r="D52" s="36"/>
      <c r="E52" s="101" t="s">
        <v>135</v>
      </c>
      <c r="F52" s="31"/>
      <c r="G52" s="32"/>
    </row>
    <row r="53" spans="1:7">
      <c r="F53" s="31"/>
    </row>
    <row r="61" spans="1:7">
      <c r="A61" s="74"/>
    </row>
    <row r="62" spans="1:7">
      <c r="A62" s="45"/>
      <c r="B62" s="99"/>
    </row>
    <row r="63" spans="1:7">
      <c r="A63" s="45"/>
      <c r="B63" s="99"/>
      <c r="C63" s="90"/>
      <c r="D63" s="23"/>
      <c r="F63" s="31"/>
      <c r="G63" s="31"/>
    </row>
    <row r="64" spans="1:7">
      <c r="C64" s="90"/>
      <c r="D64" s="23"/>
      <c r="F64" s="31"/>
      <c r="G64" s="31"/>
    </row>
    <row r="65" spans="1:7">
      <c r="A65" s="31"/>
      <c r="B65" s="31"/>
      <c r="C65" s="91"/>
      <c r="D65" s="46"/>
      <c r="E65" s="31"/>
      <c r="F65" s="31"/>
      <c r="G65" s="31"/>
    </row>
    <row r="66" spans="1:7">
      <c r="A66" s="31"/>
      <c r="B66" s="31"/>
      <c r="C66" s="91"/>
      <c r="D66" s="46"/>
      <c r="E66" s="31"/>
      <c r="F66" s="31"/>
      <c r="G66" s="31"/>
    </row>
    <row r="67" spans="1:7">
      <c r="F67" s="31"/>
      <c r="G67" s="31"/>
    </row>
    <row r="68" spans="1:7">
      <c r="A68" s="31"/>
      <c r="B68" s="31"/>
      <c r="C68" s="93"/>
      <c r="D68" s="34"/>
      <c r="E68" s="31"/>
      <c r="F68" s="31"/>
      <c r="G68" s="31"/>
    </row>
    <row r="69" spans="1:7">
      <c r="A69" s="31"/>
      <c r="B69" s="31"/>
      <c r="C69" s="92"/>
      <c r="D69" s="47"/>
      <c r="E69" s="31"/>
      <c r="F69" s="31"/>
      <c r="G69" s="48"/>
    </row>
    <row r="70" spans="1:7">
      <c r="A70" s="31"/>
      <c r="B70" s="31"/>
      <c r="C70" s="94"/>
      <c r="D70" s="49"/>
      <c r="E70" s="31"/>
      <c r="F70" s="42"/>
      <c r="G70" s="48"/>
    </row>
    <row r="71" spans="1:7" ht="17.25" customHeight="1">
      <c r="A71" s="31"/>
      <c r="B71" s="31"/>
      <c r="C71" s="94"/>
      <c r="D71" s="49"/>
      <c r="E71" s="31"/>
      <c r="F71" s="50"/>
      <c r="G71" s="48"/>
    </row>
    <row r="72" spans="1:7" ht="16.5" customHeight="1">
      <c r="A72" s="31"/>
      <c r="B72" s="31"/>
      <c r="C72" s="92"/>
      <c r="D72" s="47"/>
      <c r="E72" s="31"/>
      <c r="F72" s="50"/>
      <c r="G72" s="48"/>
    </row>
    <row r="73" spans="1:7" ht="16.5" customHeight="1">
      <c r="A73" s="42"/>
      <c r="B73" s="42"/>
      <c r="C73" s="42"/>
      <c r="D73" s="42"/>
      <c r="E73" s="42"/>
      <c r="F73" s="50"/>
      <c r="G73" s="48"/>
    </row>
    <row r="74" spans="1:7" ht="16.5" customHeight="1">
      <c r="A74" s="31"/>
      <c r="B74" s="31"/>
      <c r="C74" s="95"/>
      <c r="D74" s="33"/>
      <c r="E74" s="31"/>
      <c r="F74" s="50"/>
      <c r="G74" s="48"/>
    </row>
    <row r="75" spans="1:7" ht="16.5" customHeight="1">
      <c r="A75" s="42"/>
      <c r="B75" s="42"/>
      <c r="C75" s="42"/>
      <c r="D75" s="42"/>
      <c r="E75" s="42"/>
      <c r="F75" s="50"/>
      <c r="G75" s="48"/>
    </row>
    <row r="76" spans="1:7" ht="16.5" customHeight="1">
      <c r="A76" s="31"/>
      <c r="B76" s="31"/>
      <c r="C76" s="95"/>
      <c r="D76" s="33"/>
      <c r="E76" s="31"/>
      <c r="F76" s="50"/>
      <c r="G76" s="48"/>
    </row>
    <row r="77" spans="1:7" ht="16.5" customHeight="1">
      <c r="A77" s="31"/>
      <c r="B77" s="31"/>
      <c r="C77" s="96"/>
      <c r="D77" s="51"/>
      <c r="E77" s="31"/>
      <c r="F77" s="50"/>
      <c r="G77" s="48"/>
    </row>
    <row r="78" spans="1:7" ht="16.5" customHeight="1">
      <c r="A78" s="31"/>
      <c r="B78" s="31"/>
      <c r="C78" s="97"/>
      <c r="D78" s="52"/>
      <c r="E78" s="31"/>
      <c r="F78" s="50"/>
      <c r="G78" s="48"/>
    </row>
    <row r="79" spans="1:7" ht="16.5" customHeight="1">
      <c r="A79" s="31"/>
      <c r="B79" s="31"/>
      <c r="C79" s="98"/>
      <c r="D79" s="53"/>
      <c r="E79" s="50"/>
      <c r="F79" s="50"/>
      <c r="G79" s="48"/>
    </row>
    <row r="80" spans="1:7" ht="16.5" customHeight="1">
      <c r="A80" s="31"/>
      <c r="B80" s="31"/>
      <c r="C80" s="98"/>
      <c r="D80" s="53"/>
      <c r="E80" s="50"/>
      <c r="F80" s="50"/>
      <c r="G80" s="48"/>
    </row>
    <row r="81" spans="1:6" ht="17.25" customHeight="1"/>
    <row r="95" spans="1:6">
      <c r="A95" s="31"/>
      <c r="B95" s="31"/>
      <c r="C95" s="95"/>
      <c r="D95" s="33"/>
      <c r="E95" s="31"/>
      <c r="F95" s="31"/>
    </row>
    <row r="96" spans="1:6">
      <c r="A96" s="31"/>
      <c r="B96" s="31"/>
      <c r="C96" s="95"/>
      <c r="D96" s="33"/>
      <c r="E96" s="31"/>
      <c r="F96" s="31"/>
    </row>
    <row r="97" spans="1:6">
      <c r="A97" s="31"/>
      <c r="B97" s="31"/>
      <c r="C97" s="95"/>
      <c r="D97" s="33"/>
      <c r="E97" s="31"/>
      <c r="F97" s="31"/>
    </row>
    <row r="98" spans="1:6" ht="16.5" customHeight="1">
      <c r="A98" s="31"/>
      <c r="B98" s="31"/>
      <c r="C98" s="95"/>
      <c r="D98" s="33"/>
      <c r="E98" s="31"/>
      <c r="F98" s="31"/>
    </row>
    <row r="99" spans="1:6" ht="16.5" customHeight="1">
      <c r="A99" s="31"/>
      <c r="B99" s="31"/>
      <c r="C99" s="95"/>
      <c r="D99" s="33"/>
      <c r="E99" s="31"/>
      <c r="F99" s="31"/>
    </row>
    <row r="100" spans="1:6" ht="16.5" customHeight="1">
      <c r="A100" s="31"/>
      <c r="B100" s="31"/>
      <c r="C100" s="95"/>
      <c r="D100" s="33"/>
      <c r="E100" s="31"/>
      <c r="F100" s="31"/>
    </row>
    <row r="101" spans="1:6" ht="16.5" customHeight="1">
      <c r="A101" s="31"/>
      <c r="B101" s="31"/>
      <c r="C101" s="95"/>
      <c r="D101" s="33"/>
      <c r="E101" s="31"/>
      <c r="F101" s="31"/>
    </row>
    <row r="102" spans="1:6" ht="16.5" customHeight="1">
      <c r="A102" s="31"/>
      <c r="B102" s="31"/>
      <c r="C102" s="95"/>
      <c r="D102" s="33"/>
      <c r="E102" s="31"/>
      <c r="F102" s="31"/>
    </row>
  </sheetData>
  <sheetProtection password="986E" sheet="1" objects="1" scenarios="1" selectLockedCells="1"/>
  <protectedRanges>
    <protectedRange sqref="C6" name="区域1"/>
  </protectedRanges>
  <mergeCells count="15">
    <mergeCell ref="A1:G1"/>
    <mergeCell ref="A2:G2"/>
    <mergeCell ref="A3:G3"/>
    <mergeCell ref="C4:D4"/>
    <mergeCell ref="A5:G5"/>
    <mergeCell ref="A50:G50"/>
    <mergeCell ref="A38:G38"/>
    <mergeCell ref="A42:G42"/>
    <mergeCell ref="A48:G48"/>
    <mergeCell ref="A6:A7"/>
    <mergeCell ref="G6:G7"/>
    <mergeCell ref="A13:G13"/>
    <mergeCell ref="A22:G22"/>
    <mergeCell ref="A34:G34"/>
    <mergeCell ref="G20:G21"/>
  </mergeCells>
  <phoneticPr fontId="1" type="noConversion"/>
  <dataValidations xWindow="520" yWindow="450" count="9">
    <dataValidation type="list" allowBlank="1" showInputMessage="1" showErrorMessage="1" sqref="A6:A7">
      <formula1>$A$61:$A$63</formula1>
    </dataValidation>
    <dataValidation type="decimal" allowBlank="1" showInputMessage="1" showErrorMessage="1" errorTitle="Efficiency is Unreasonable!" error="Effi.=20% ~ 90%" promptTitle="Check Out The Value!" prompt="Efficiency= 20%~90%" sqref="C11">
      <formula1>B62</formula1>
      <formula2>B63</formula2>
    </dataValidation>
    <dataValidation type="decimal" allowBlank="1" showInputMessage="1" showErrorMessage="1" errorTitle="Warning" error="Output Current is Out of Range!_x000a_Io=2mA~450mA" promptTitle="Check Out The Value!" prompt="Io=2mA ~ 450mA" sqref="C9">
      <formula1>2</formula1>
      <formula2>450</formula2>
    </dataValidation>
    <dataValidation type="decimal" allowBlank="1" showInputMessage="1" showErrorMessage="1" promptTitle="Check Out The Value!" prompt="AC Input 85~265VAC_x000a_DC Input 80~400VDC" sqref="C6:C7">
      <formula1>40</formula1>
      <formula2>400</formula2>
    </dataValidation>
    <dataValidation type="decimal" allowBlank="1" showInputMessage="1" showErrorMessage="1" promptTitle="Check Out The Value!      " prompt="Vo = 3.3V ~ 50V" sqref="C8">
      <formula1>3</formula1>
      <formula2>50</formula2>
    </dataValidation>
    <dataValidation type="decimal" operator="greaterThan" allowBlank="1" showInputMessage="1" showErrorMessage="1" error="Cannot Be Negative Value!" sqref="C47">
      <formula1>0</formula1>
    </dataValidation>
    <dataValidation type="decimal" allowBlank="1" showInputMessage="1" showErrorMessage="1" errorTitle="Warning!" error="R2=1k ~ 20k" sqref="C43">
      <formula1>1</formula1>
      <formula2>20</formula2>
    </dataValidation>
    <dataValidation type="decimal" operator="greaterThan" allowBlank="1" showInputMessage="1" showErrorMessage="1" errorTitle="Warning!" error="Cannot Be Negative Value!" sqref="C41 C39 C24 C12">
      <formula1>0</formula1>
    </dataValidation>
    <dataValidation type="decimal" allowBlank="1" showInputMessage="1" showErrorMessage="1" errorTitle="Too Big Dummy Load!" error="Idummy=0mA~10mA" promptTitle="Suggestion!" prompt="Idummy=0mA~10mA" sqref="C51">
      <formula1>0</formula1>
      <formula2>10</formula2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C3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zoomScale="85" zoomScaleNormal="85" workbookViewId="0">
      <selection activeCell="H2" sqref="H2"/>
    </sheetView>
  </sheetViews>
  <sheetFormatPr defaultColWidth="9" defaultRowHeight="15.6"/>
  <cols>
    <col min="1" max="1" width="9" style="1"/>
    <col min="2" max="2" width="10.44140625" style="1" bestFit="1" customWidth="1"/>
    <col min="3" max="16384" width="9" style="1"/>
  </cols>
  <sheetData>
    <row r="1" spans="1:7">
      <c r="A1" s="10"/>
      <c r="B1" s="11">
        <v>60</v>
      </c>
      <c r="C1" s="11" t="s">
        <v>65</v>
      </c>
      <c r="D1" s="11" t="s">
        <v>66</v>
      </c>
      <c r="E1" s="12">
        <f>1/B1</f>
        <v>1.6666666666666666E-2</v>
      </c>
      <c r="F1" s="11" t="s">
        <v>72</v>
      </c>
      <c r="G1" s="13">
        <f>1.414*'AL17150-10B Design tool'!C6</f>
        <v>127.25999999999999</v>
      </c>
    </row>
    <row r="2" spans="1:7">
      <c r="A2" s="14" t="s">
        <v>75</v>
      </c>
      <c r="B2" s="7">
        <f>MAX(D5:D257)</f>
        <v>127.25999999999999</v>
      </c>
      <c r="C2" s="6" t="s">
        <v>76</v>
      </c>
      <c r="D2" s="2" t="s">
        <v>71</v>
      </c>
      <c r="E2" s="3">
        <f>'AL17150-10B Design tool'!Vo*'AL17150-10B Design tool'!Io/1000/'AL17150-10B Design tool'!C11</f>
        <v>3.875</v>
      </c>
      <c r="F2" s="2" t="s">
        <v>69</v>
      </c>
      <c r="G2" s="15"/>
    </row>
    <row r="3" spans="1:7" ht="16.2" thickBot="1">
      <c r="A3" s="16" t="s">
        <v>74</v>
      </c>
      <c r="B3" s="17">
        <f>MIN(D6:D258)</f>
        <v>115.78042839789462</v>
      </c>
      <c r="C3" s="18" t="s">
        <v>76</v>
      </c>
      <c r="D3" s="19"/>
      <c r="E3" s="20"/>
      <c r="F3" s="19"/>
      <c r="G3" s="21"/>
    </row>
    <row r="4" spans="1:7">
      <c r="A4" s="8" t="s">
        <v>73</v>
      </c>
      <c r="B4" s="8" t="s">
        <v>67</v>
      </c>
      <c r="C4" s="8" t="s">
        <v>77</v>
      </c>
      <c r="D4" s="8" t="s">
        <v>68</v>
      </c>
      <c r="E4" s="9"/>
      <c r="F4" s="8"/>
      <c r="G4" s="8"/>
    </row>
    <row r="5" spans="1:7">
      <c r="A5" s="2">
        <v>0</v>
      </c>
      <c r="B5" s="2">
        <v>0</v>
      </c>
      <c r="C5" s="4">
        <f>$G$1*ABS(COS(6.28*$B$1*B5))</f>
        <v>127.25999999999999</v>
      </c>
      <c r="D5" s="4">
        <f>MAX(C5,SQRT($G$1^2-2*$E$2*IF(B5&lt;1/2/$B$1,B5,B5-1/2/$B$1)/'AL17150-10B Design tool'!$C$12*10^6))</f>
        <v>127.25999999999999</v>
      </c>
      <c r="E5" s="2"/>
      <c r="F5" s="2"/>
      <c r="G5" s="2"/>
    </row>
    <row r="6" spans="1:7">
      <c r="A6" s="2">
        <v>1</v>
      </c>
      <c r="B6" s="5">
        <f>B5+1/250/$B$1</f>
        <v>6.666666666666667E-5</v>
      </c>
      <c r="C6" s="4">
        <f t="shared" ref="C6:C69" si="0">$G$1*ABS(COS(6.28*$B$1*B6))</f>
        <v>127.21985066502864</v>
      </c>
      <c r="D6" s="4">
        <f>MAX(C6,SQRT($G$1^2-2*$E$2*IF(B6&lt;1/2/$B$1,B6,B6-1/2/$B$1)/'AL17150-10B Design tool'!$C$12*10^6))</f>
        <v>127.21985066502864</v>
      </c>
      <c r="E6" s="2"/>
      <c r="F6" s="2"/>
      <c r="G6" s="2"/>
    </row>
    <row r="7" spans="1:7">
      <c r="A7" s="2">
        <v>2</v>
      </c>
      <c r="B7" s="5">
        <f t="shared" ref="B7:B70" si="1">B6+1/250/$B$1</f>
        <v>1.3333333333333334E-4</v>
      </c>
      <c r="C7" s="4">
        <f t="shared" si="0"/>
        <v>127.09942799359094</v>
      </c>
      <c r="D7" s="4">
        <f>MAX(C7,SQRT($G$1^2-2*$E$2*IF(B7&lt;1/2/$B$1,B7,B7-1/2/$B$1)/'AL17150-10B Design tool'!$C$12*10^6))</f>
        <v>127.09942799359094</v>
      </c>
      <c r="E7" s="2"/>
      <c r="F7" s="2"/>
      <c r="G7" s="2"/>
    </row>
    <row r="8" spans="1:7">
      <c r="A8" s="2">
        <v>3</v>
      </c>
      <c r="B8" s="5">
        <f t="shared" si="1"/>
        <v>2.0000000000000001E-4</v>
      </c>
      <c r="C8" s="4">
        <f t="shared" si="0"/>
        <v>126.8988079701309</v>
      </c>
      <c r="D8" s="4">
        <f>MAX(C8,SQRT($G$1^2-2*$E$2*IF(B8&lt;1/2/$B$1,B8,B8-1/2/$B$1)/'AL17150-10B Design tool'!$C$12*10^6))</f>
        <v>126.95514010862262</v>
      </c>
      <c r="E8" s="2"/>
      <c r="F8" s="2"/>
      <c r="G8" s="2"/>
    </row>
    <row r="9" spans="1:7">
      <c r="A9" s="2">
        <v>4</v>
      </c>
      <c r="B9" s="5">
        <f t="shared" si="1"/>
        <v>2.6666666666666668E-4</v>
      </c>
      <c r="C9" s="4">
        <f t="shared" si="0"/>
        <v>126.61811718211551</v>
      </c>
      <c r="D9" s="4">
        <f>MAX(C9,SQRT($G$1^2-2*$E$2*IF(B9&lt;1/2/$B$1,B9,B9-1/2/$B$1)/'AL17150-10B Design tool'!$C$12*10^6))</f>
        <v>126.85335733305077</v>
      </c>
      <c r="E9" s="2"/>
      <c r="F9" s="2"/>
      <c r="G9" s="2"/>
    </row>
    <row r="10" spans="1:7">
      <c r="A10" s="2">
        <v>5</v>
      </c>
      <c r="B10" s="5">
        <f t="shared" si="1"/>
        <v>3.3333333333333338E-4</v>
      </c>
      <c r="C10" s="4">
        <f t="shared" si="0"/>
        <v>126.25753274016039</v>
      </c>
      <c r="D10" s="4">
        <f>MAX(C10,SQRT($G$1^2-2*$E$2*IF(B10&lt;1/2/$B$1,B10,B10-1/2/$B$1)/'AL17150-10B Design tool'!$C$12*10^6))</f>
        <v>126.75149282487102</v>
      </c>
      <c r="E10" s="2"/>
      <c r="F10" s="2"/>
      <c r="G10" s="2"/>
    </row>
    <row r="11" spans="1:7">
      <c r="A11" s="2">
        <v>6</v>
      </c>
      <c r="B11" s="5">
        <f t="shared" si="1"/>
        <v>4.0000000000000007E-4</v>
      </c>
      <c r="C11" s="4">
        <f t="shared" si="0"/>
        <v>125.81728216627629</v>
      </c>
      <c r="D11" s="4">
        <f>MAX(C11,SQRT($G$1^2-2*$E$2*IF(B11&lt;1/2/$B$1,B11,B11-1/2/$B$1)/'AL17150-10B Design tool'!$C$12*10^6))</f>
        <v>126.64954638687024</v>
      </c>
      <c r="E11" s="2"/>
      <c r="F11" s="2"/>
      <c r="G11" s="2"/>
    </row>
    <row r="12" spans="1:7">
      <c r="A12" s="2">
        <v>7</v>
      </c>
      <c r="B12" s="5">
        <f t="shared" si="1"/>
        <v>4.6666666666666677E-4</v>
      </c>
      <c r="C12" s="4">
        <f t="shared" si="0"/>
        <v>125.29764325030703</v>
      </c>
      <c r="D12" s="4">
        <f>MAX(C12,SQRT($G$1^2-2*$E$2*IF(B12&lt;1/2/$B$1,B12,B12-1/2/$B$1)/'AL17150-10B Design tool'!$C$12*10^6))</f>
        <v>126.5475178210409</v>
      </c>
      <c r="E12" s="2"/>
      <c r="F12" s="2"/>
      <c r="G12" s="2"/>
    </row>
    <row r="13" spans="1:7">
      <c r="A13" s="2">
        <v>8</v>
      </c>
      <c r="B13" s="5">
        <f t="shared" si="1"/>
        <v>5.3333333333333347E-4</v>
      </c>
      <c r="C13" s="4">
        <f t="shared" si="0"/>
        <v>124.69894387464933</v>
      </c>
      <c r="D13" s="4">
        <f>MAX(C13,SQRT($G$1^2-2*$E$2*IF(B13&lt;1/2/$B$1,B13,B13-1/2/$B$1)/'AL17150-10B Design tool'!$C$12*10^6))</f>
        <v>126.44540692857662</v>
      </c>
      <c r="E13" s="2"/>
      <c r="F13" s="2"/>
      <c r="G13" s="2"/>
    </row>
    <row r="14" spans="1:7">
      <c r="A14" s="2">
        <v>9</v>
      </c>
      <c r="B14" s="5">
        <f t="shared" si="1"/>
        <v>6.0000000000000016E-4</v>
      </c>
      <c r="C14" s="4">
        <f t="shared" si="0"/>
        <v>124.02156180736509</v>
      </c>
      <c r="D14" s="4">
        <f>MAX(C14,SQRT($G$1^2-2*$E$2*IF(B14&lt;1/2/$B$1,B14,B14-1/2/$B$1)/'AL17150-10B Design tool'!$C$12*10^6))</f>
        <v>126.34321350986762</v>
      </c>
      <c r="E14" s="2"/>
      <c r="F14" s="2"/>
      <c r="G14" s="2"/>
    </row>
    <row r="15" spans="1:7">
      <c r="A15" s="2">
        <v>10</v>
      </c>
      <c r="B15" s="5">
        <f t="shared" si="1"/>
        <v>6.6666666666666686E-4</v>
      </c>
      <c r="C15" s="4">
        <f t="shared" si="0"/>
        <v>123.26592446381694</v>
      </c>
      <c r="D15" s="4">
        <f>MAX(C15,SQRT($G$1^2-2*$E$2*IF(B15&lt;1/2/$B$1,B15,B15-1/2/$B$1)/'AL17150-10B Design tool'!$C$12*10^6))</f>
        <v>126.24093736449625</v>
      </c>
      <c r="E15" s="2"/>
      <c r="F15" s="2"/>
      <c r="G15" s="2"/>
    </row>
    <row r="16" spans="1:7">
      <c r="A16" s="2">
        <v>11</v>
      </c>
      <c r="B16" s="5">
        <f t="shared" si="1"/>
        <v>7.3333333333333356E-4</v>
      </c>
      <c r="C16" s="4">
        <f t="shared" si="0"/>
        <v>122.4325086369771</v>
      </c>
      <c r="D16" s="4">
        <f>MAX(C16,SQRT($G$1^2-2*$E$2*IF(B16&lt;1/2/$B$1,B16,B16-1/2/$B$1)/'AL17150-10B Design tool'!$C$12*10^6))</f>
        <v>126.13857829123226</v>
      </c>
      <c r="E16" s="2"/>
      <c r="F16" s="2"/>
      <c r="G16" s="2"/>
    </row>
    <row r="17" spans="1:7">
      <c r="A17" s="2">
        <v>12</v>
      </c>
      <c r="B17" s="5">
        <f t="shared" si="1"/>
        <v>8.0000000000000026E-4</v>
      </c>
      <c r="C17" s="4">
        <f t="shared" si="0"/>
        <v>121.52184019658</v>
      </c>
      <c r="D17" s="4">
        <f>MAX(C17,SQRT($G$1^2-2*$E$2*IF(B17&lt;1/2/$B$1,B17,B17-1/2/$B$1)/'AL17150-10B Design tool'!$C$12*10^6))</f>
        <v>126.03613608802833</v>
      </c>
      <c r="E17" s="2"/>
      <c r="F17" s="2"/>
      <c r="G17" s="2"/>
    </row>
    <row r="18" spans="1:7">
      <c r="A18" s="2">
        <v>13</v>
      </c>
      <c r="B18" s="5">
        <f t="shared" si="1"/>
        <v>8.6666666666666695E-4</v>
      </c>
      <c r="C18" s="4">
        <f t="shared" si="0"/>
        <v>120.53449375730837</v>
      </c>
      <c r="D18" s="4">
        <f>MAX(C18,SQRT($G$1^2-2*$E$2*IF(B18&lt;1/2/$B$1,B18,B18-1/2/$B$1)/'AL17150-10B Design tool'!$C$12*10^6))</f>
        <v>125.93361055201532</v>
      </c>
      <c r="E18" s="2"/>
      <c r="F18" s="2"/>
      <c r="G18" s="2"/>
    </row>
    <row r="19" spans="1:7">
      <c r="A19" s="2">
        <v>14</v>
      </c>
      <c r="B19" s="5">
        <f t="shared" si="1"/>
        <v>9.3333333333333365E-4</v>
      </c>
      <c r="C19" s="4">
        <f t="shared" si="0"/>
        <v>119.47109231622214</v>
      </c>
      <c r="D19" s="4">
        <f>MAX(C19,SQRT($G$1^2-2*$E$2*IF(B19&lt;1/2/$B$1,B19,B19-1/2/$B$1)/'AL17150-10B Design tool'!$C$12*10^6))</f>
        <v>125.83100147949762</v>
      </c>
      <c r="E19" s="2"/>
      <c r="F19" s="2"/>
      <c r="G19" s="2"/>
    </row>
    <row r="20" spans="1:7">
      <c r="A20" s="2">
        <v>15</v>
      </c>
      <c r="B20" s="5">
        <f t="shared" si="1"/>
        <v>1.0000000000000002E-3</v>
      </c>
      <c r="C20" s="4">
        <f t="shared" si="0"/>
        <v>118.33230685965898</v>
      </c>
      <c r="D20" s="4">
        <f>MAX(C20,SQRT($G$1^2-2*$E$2*IF(B20&lt;1/2/$B$1,B20,B20-1/2/$B$1)/'AL17150-10B Design tool'!$C$12*10^6))</f>
        <v>125.7283086659484</v>
      </c>
      <c r="E20" s="2"/>
      <c r="F20" s="2"/>
      <c r="G20" s="2"/>
    </row>
    <row r="21" spans="1:7">
      <c r="A21" s="2">
        <v>16</v>
      </c>
      <c r="B21" s="5">
        <f t="shared" si="1"/>
        <v>1.0666666666666669E-3</v>
      </c>
      <c r="C21" s="4">
        <f t="shared" si="0"/>
        <v>117.11885593985457</v>
      </c>
      <c r="D21" s="4">
        <f>MAX(C21,SQRT($G$1^2-2*$E$2*IF(B21&lt;1/2/$B$1,B21,B21-1/2/$B$1)/'AL17150-10B Design tool'!$C$12*10^6))</f>
        <v>125.62553190600494</v>
      </c>
      <c r="E21" s="2"/>
      <c r="F21" s="2"/>
      <c r="G21" s="2"/>
    </row>
    <row r="22" spans="1:7">
      <c r="A22" s="2">
        <v>17</v>
      </c>
      <c r="B22" s="5">
        <f t="shared" si="1"/>
        <v>1.1333333333333336E-3</v>
      </c>
      <c r="C22" s="4">
        <f t="shared" si="0"/>
        <v>115.83150522154962</v>
      </c>
      <c r="D22" s="4">
        <f>MAX(C22,SQRT($G$1^2-2*$E$2*IF(B22&lt;1/2/$B$1,B22,B22-1/2/$B$1)/'AL17150-10B Design tool'!$C$12*10^6))</f>
        <v>125.52267099346369</v>
      </c>
      <c r="E22" s="2"/>
      <c r="F22" s="2"/>
      <c r="G22" s="2"/>
    </row>
    <row r="23" spans="1:7">
      <c r="A23" s="2">
        <v>18</v>
      </c>
      <c r="B23" s="5">
        <f t="shared" si="1"/>
        <v>1.2000000000000003E-3</v>
      </c>
      <c r="C23" s="4">
        <f t="shared" si="0"/>
        <v>114.47106699886976</v>
      </c>
      <c r="D23" s="4">
        <f>MAX(C23,SQRT($G$1^2-2*$E$2*IF(B23&lt;1/2/$B$1,B23,B23-1/2/$B$1)/'AL17150-10B Design tool'!$C$12*10^6))</f>
        <v>125.41972572127558</v>
      </c>
      <c r="E23" s="2"/>
      <c r="F23" s="2"/>
      <c r="G23" s="2"/>
    </row>
    <row r="24" spans="1:7">
      <c r="A24" s="2">
        <v>19</v>
      </c>
      <c r="B24" s="5">
        <f t="shared" si="1"/>
        <v>1.266666666666667E-3</v>
      </c>
      <c r="C24" s="4">
        <f t="shared" si="0"/>
        <v>113.03839968278328</v>
      </c>
      <c r="D24" s="4">
        <f>MAX(C24,SQRT($G$1^2-2*$E$2*IF(B24&lt;1/2/$B$1,B24,B24-1/2/$B$1)/'AL17150-10B Design tool'!$C$12*10^6))</f>
        <v>125.31669588154111</v>
      </c>
      <c r="E24" s="2"/>
      <c r="F24" s="2"/>
      <c r="G24" s="2"/>
    </row>
    <row r="25" spans="1:7">
      <c r="A25" s="2">
        <v>20</v>
      </c>
      <c r="B25" s="5">
        <f t="shared" si="1"/>
        <v>1.3333333333333337E-3</v>
      </c>
      <c r="C25" s="4">
        <f t="shared" si="0"/>
        <v>111.5344072594598</v>
      </c>
      <c r="D25" s="4">
        <f>MAX(C25,SQRT($G$1^2-2*$E$2*IF(B25&lt;1/2/$B$1,B25,B25-1/2/$B$1)/'AL17150-10B Design tool'!$C$12*10^6))</f>
        <v>125.21358126550543</v>
      </c>
      <c r="E25" s="2"/>
      <c r="F25" s="2"/>
      <c r="G25" s="2"/>
    </row>
    <row r="26" spans="1:7">
      <c r="A26" s="2">
        <v>21</v>
      </c>
      <c r="B26" s="5">
        <f t="shared" si="1"/>
        <v>1.4000000000000004E-3</v>
      </c>
      <c r="C26" s="4">
        <f t="shared" si="0"/>
        <v>109.96003871987213</v>
      </c>
      <c r="D26" s="4">
        <f>MAX(C26,SQRT($G$1^2-2*$E$2*IF(B26&lt;1/2/$B$1,B26,B26-1/2/$B$1)/'AL17150-10B Design tool'!$C$12*10^6))</f>
        <v>125.1103816635534</v>
      </c>
      <c r="E26" s="2"/>
      <c r="F26" s="2"/>
      <c r="G26" s="2"/>
    </row>
    <row r="27" spans="1:7">
      <c r="A27" s="2">
        <v>22</v>
      </c>
      <c r="B27" s="5">
        <f t="shared" si="1"/>
        <v>1.4666666666666671E-3</v>
      </c>
      <c r="C27" s="4">
        <f t="shared" si="0"/>
        <v>108.31628746100071</v>
      </c>
      <c r="D27" s="4">
        <f>MAX(C27,SQRT($G$1^2-2*$E$2*IF(B27&lt;1/2/$B$1,B27,B27-1/2/$B$1)/'AL17150-10B Design tool'!$C$12*10^6))</f>
        <v>125.00709686520467</v>
      </c>
      <c r="E27" s="2"/>
      <c r="F27" s="2"/>
      <c r="G27" s="2"/>
    </row>
    <row r="28" spans="1:7">
      <c r="A28" s="2">
        <v>23</v>
      </c>
      <c r="B28" s="5">
        <f t="shared" si="1"/>
        <v>1.5333333333333338E-3</v>
      </c>
      <c r="C28" s="4">
        <f t="shared" si="0"/>
        <v>106.60419065901873</v>
      </c>
      <c r="D28" s="4">
        <f>MAX(C28,SQRT($G$1^2-2*$E$2*IF(B28&lt;1/2/$B$1,B28,B28-1/2/$B$1)/'AL17150-10B Design tool'!$C$12*10^6))</f>
        <v>124.90372665910866</v>
      </c>
      <c r="E28" s="2"/>
      <c r="F28" s="2"/>
      <c r="G28" s="2"/>
    </row>
    <row r="29" spans="1:7">
      <c r="A29" s="2">
        <v>24</v>
      </c>
      <c r="B29" s="5">
        <f t="shared" si="1"/>
        <v>1.6000000000000005E-3</v>
      </c>
      <c r="C29" s="4">
        <f t="shared" si="0"/>
        <v>104.82482861485352</v>
      </c>
      <c r="D29" s="4">
        <f>MAX(C29,SQRT($G$1^2-2*$E$2*IF(B29&lt;1/2/$B$1,B29,B29-1/2/$B$1)/'AL17150-10B Design tool'!$C$12*10^6))</f>
        <v>124.80027083303945</v>
      </c>
      <c r="E29" s="2"/>
      <c r="F29" s="2"/>
      <c r="G29" s="2"/>
    </row>
    <row r="30" spans="1:7">
      <c r="A30" s="2">
        <v>25</v>
      </c>
      <c r="B30" s="5">
        <f t="shared" si="1"/>
        <v>1.6666666666666672E-3</v>
      </c>
      <c r="C30" s="4">
        <f t="shared" si="0"/>
        <v>102.97932407253697</v>
      </c>
      <c r="D30" s="4">
        <f>MAX(C30,SQRT($G$1^2-2*$E$2*IF(B30&lt;1/2/$B$1,B30,B30-1/2/$B$1)/'AL17150-10B Design tool'!$C$12*10^6))</f>
        <v>124.69672917389077</v>
      </c>
      <c r="E30" s="2"/>
      <c r="F30" s="2"/>
      <c r="G30" s="2"/>
    </row>
    <row r="31" spans="1:7">
      <c r="A31" s="2">
        <v>26</v>
      </c>
      <c r="B31" s="5">
        <f t="shared" si="1"/>
        <v>1.7333333333333339E-3</v>
      </c>
      <c r="C31" s="4">
        <f t="shared" si="0"/>
        <v>101.068841510775</v>
      </c>
      <c r="D31" s="4">
        <f>MAX(C31,SQRT($G$1^2-2*$E$2*IF(B31&lt;1/2/$B$1,B31,B31-1/2/$B$1)/'AL17150-10B Design tool'!$C$12*10^6))</f>
        <v>124.59310146767088</v>
      </c>
      <c r="E31" s="2"/>
      <c r="F31" s="2"/>
      <c r="G31" s="2"/>
    </row>
    <row r="32" spans="1:7">
      <c r="A32" s="2">
        <v>27</v>
      </c>
      <c r="B32" s="5">
        <f t="shared" si="1"/>
        <v>1.8000000000000006E-3</v>
      </c>
      <c r="C32" s="4">
        <f t="shared" si="0"/>
        <v>99.094586408183531</v>
      </c>
      <c r="D32" s="4">
        <f>MAX(C32,SQRT($G$1^2-2*$E$2*IF(B32&lt;1/2/$B$1,B32,B32-1/2/$B$1)/'AL17150-10B Design tool'!$C$12*10^6))</f>
        <v>124.48938749949731</v>
      </c>
      <c r="E32" s="2"/>
      <c r="F32" s="2"/>
      <c r="G32" s="2"/>
    </row>
    <row r="33" spans="1:7">
      <c r="A33" s="2">
        <v>28</v>
      </c>
      <c r="B33" s="5">
        <f t="shared" si="1"/>
        <v>1.8666666666666673E-3</v>
      </c>
      <c r="C33" s="4">
        <f t="shared" si="0"/>
        <v>97.057804482653992</v>
      </c>
      <c r="D33" s="4">
        <f>MAX(C33,SQRT($G$1^2-2*$E$2*IF(B33&lt;1/2/$B$1,B33,B33-1/2/$B$1)/'AL17150-10B Design tool'!$C$12*10^6))</f>
        <v>124.38558705359179</v>
      </c>
      <c r="E33" s="2"/>
      <c r="F33" s="2"/>
      <c r="G33" s="2"/>
    </row>
    <row r="34" spans="1:7">
      <c r="A34" s="2">
        <v>29</v>
      </c>
      <c r="B34" s="5">
        <f t="shared" si="1"/>
        <v>1.933333333333334E-3</v>
      </c>
      <c r="C34" s="4">
        <f t="shared" si="0"/>
        <v>94.959780905328813</v>
      </c>
      <c r="D34" s="4">
        <f>MAX(C34,SQRT($G$1^2-2*$E$2*IF(B34&lt;1/2/$B$1,B34,B34-1/2/$B$1)/'AL17150-10B Design tool'!$C$12*10^6))</f>
        <v>124.28169991327496</v>
      </c>
      <c r="E34" s="2"/>
      <c r="F34" s="2"/>
      <c r="G34" s="2"/>
    </row>
    <row r="35" spans="1:7">
      <c r="A35" s="2">
        <v>30</v>
      </c>
      <c r="B35" s="5">
        <f t="shared" si="1"/>
        <v>2.0000000000000005E-3</v>
      </c>
      <c r="C35" s="4">
        <f t="shared" si="0"/>
        <v>92.801839489682493</v>
      </c>
      <c r="D35" s="4">
        <f>MAX(C35,SQRT($G$1^2-2*$E$2*IF(B35&lt;1/2/$B$1,B35,B35-1/2/$B$1)/'AL17150-10B Design tool'!$C$12*10^6))</f>
        <v>124.17772586096106</v>
      </c>
      <c r="E35" s="2"/>
      <c r="F35" s="2"/>
      <c r="G35" s="2"/>
    </row>
    <row r="36" spans="1:7">
      <c r="A36" s="2">
        <v>31</v>
      </c>
      <c r="B36" s="5">
        <f t="shared" si="1"/>
        <v>2.0666666666666672E-3</v>
      </c>
      <c r="C36" s="4">
        <f t="shared" si="0"/>
        <v>90.585341856220225</v>
      </c>
      <c r="D36" s="4">
        <f>MAX(C36,SQRT($G$1^2-2*$E$2*IF(B36&lt;1/2/$B$1,B36,B36-1/2/$B$1)/'AL17150-10B Design tool'!$C$12*10^6))</f>
        <v>124.07366467815265</v>
      </c>
      <c r="E36" s="2"/>
      <c r="F36" s="2"/>
      <c r="G36" s="2"/>
    </row>
    <row r="37" spans="1:7">
      <c r="A37" s="2">
        <v>32</v>
      </c>
      <c r="B37" s="5">
        <f t="shared" si="1"/>
        <v>2.1333333333333339E-3</v>
      </c>
      <c r="C37" s="4">
        <f t="shared" si="0"/>
        <v>88.311686573320927</v>
      </c>
      <c r="D37" s="4">
        <f>MAX(C37,SQRT($G$1^2-2*$E$2*IF(B37&lt;1/2/$B$1,B37,B37-1/2/$B$1)/'AL17150-10B Design tool'!$C$12*10^6))</f>
        <v>123.96951614543525</v>
      </c>
      <c r="E37" s="2"/>
      <c r="F37" s="2"/>
      <c r="G37" s="2"/>
    </row>
    <row r="38" spans="1:7">
      <c r="A38" s="2">
        <v>33</v>
      </c>
      <c r="B38" s="5">
        <f t="shared" si="1"/>
        <v>2.2000000000000006E-3</v>
      </c>
      <c r="C38" s="4">
        <f t="shared" si="0"/>
        <v>85.982308274766794</v>
      </c>
      <c r="D38" s="4">
        <f>MAX(C38,SQRT($G$1^2-2*$E$2*IF(B38&lt;1/2/$B$1,B38,B38-1/2/$B$1)/'AL17150-10B Design tool'!$C$12*10^6))</f>
        <v>123.86528004247194</v>
      </c>
      <c r="E38" s="2"/>
      <c r="F38" s="2"/>
      <c r="G38" s="2"/>
    </row>
    <row r="39" spans="1:7">
      <c r="A39" s="2">
        <v>34</v>
      </c>
      <c r="B39" s="5">
        <f t="shared" si="1"/>
        <v>2.2666666666666673E-3</v>
      </c>
      <c r="C39" s="4">
        <f t="shared" si="0"/>
        <v>83.598676754516404</v>
      </c>
      <c r="D39" s="4">
        <f>MAX(C39,SQRT($G$1^2-2*$E$2*IF(B39&lt;1/2/$B$1,B39,B39-1/2/$B$1)/'AL17150-10B Design tool'!$C$12*10^6))</f>
        <v>123.76095614799792</v>
      </c>
      <c r="E39" s="2"/>
      <c r="F39" s="2"/>
      <c r="G39" s="2"/>
    </row>
    <row r="40" spans="1:7">
      <c r="A40" s="2">
        <v>35</v>
      </c>
      <c r="B40" s="5">
        <f t="shared" si="1"/>
        <v>2.333333333333334E-3</v>
      </c>
      <c r="C40" s="4">
        <f t="shared" si="0"/>
        <v>81.162296039292272</v>
      </c>
      <c r="D40" s="4">
        <f>MAX(C40,SQRT($G$1^2-2*$E$2*IF(B40&lt;1/2/$B$1,B40,B40-1/2/$B$1)/'AL17150-10B Design tool'!$C$12*10^6))</f>
        <v>123.65654423981503</v>
      </c>
      <c r="E40" s="2"/>
      <c r="F40" s="2"/>
      <c r="G40" s="2"/>
    </row>
    <row r="41" spans="1:7">
      <c r="A41" s="2">
        <v>36</v>
      </c>
      <c r="B41" s="5">
        <f t="shared" si="1"/>
        <v>2.4000000000000007E-3</v>
      </c>
      <c r="C41" s="4">
        <f t="shared" si="0"/>
        <v>78.674703439568333</v>
      </c>
      <c r="D41" s="4">
        <f>MAX(C41,SQRT($G$1^2-2*$E$2*IF(B41&lt;1/2/$B$1,B41,B41-1/2/$B$1)/'AL17150-10B Design tool'!$C$12*10^6))</f>
        <v>123.55204409478621</v>
      </c>
      <c r="E41" s="2"/>
      <c r="F41" s="2"/>
      <c r="G41" s="2"/>
    </row>
    <row r="42" spans="1:7">
      <c r="A42" s="2">
        <v>37</v>
      </c>
      <c r="B42" s="5">
        <f t="shared" si="1"/>
        <v>2.4666666666666674E-3</v>
      </c>
      <c r="C42" s="4">
        <f t="shared" si="0"/>
        <v>76.13746857955573</v>
      </c>
      <c r="D42" s="4">
        <f>MAX(C42,SQRT($G$1^2-2*$E$2*IF(B42&lt;1/2/$B$1,B42,B42-1/2/$B$1)/'AL17150-10B Design tool'!$C$12*10^6))</f>
        <v>123.44745548883</v>
      </c>
      <c r="E42" s="2"/>
      <c r="F42" s="2"/>
      <c r="G42" s="2"/>
    </row>
    <row r="43" spans="1:7">
      <c r="A43" s="2">
        <v>38</v>
      </c>
      <c r="B43" s="5">
        <f t="shared" si="1"/>
        <v>2.5333333333333341E-3</v>
      </c>
      <c r="C43" s="4">
        <f t="shared" si="0"/>
        <v>73.552192406799591</v>
      </c>
      <c r="D43" s="4">
        <f>MAX(C43,SQRT($G$1^2-2*$E$2*IF(B43&lt;1/2/$B$1,B43,B43-1/2/$B$1)/'AL17150-10B Design tool'!$C$12*10^6))</f>
        <v>123.34277819691484</v>
      </c>
      <c r="E43" s="2"/>
      <c r="F43" s="2"/>
      <c r="G43" s="2"/>
    </row>
    <row r="44" spans="1:7">
      <c r="A44" s="2">
        <v>39</v>
      </c>
      <c r="B44" s="5">
        <f t="shared" si="1"/>
        <v>2.6000000000000007E-3</v>
      </c>
      <c r="C44" s="4">
        <f t="shared" si="0"/>
        <v>70.920506182011124</v>
      </c>
      <c r="D44" s="4">
        <f>MAX(C44,SQRT($G$1^2-2*$E$2*IF(B44&lt;1/2/$B$1,B44,B44-1/2/$B$1)/'AL17150-10B Design tool'!$C$12*10^6))</f>
        <v>123.23801199305349</v>
      </c>
      <c r="E44" s="2"/>
      <c r="F44" s="2"/>
      <c r="G44" s="2"/>
    </row>
    <row r="45" spans="1:7">
      <c r="A45" s="2">
        <v>40</v>
      </c>
      <c r="B45" s="5">
        <f t="shared" si="1"/>
        <v>2.6666666666666674E-3</v>
      </c>
      <c r="C45" s="4">
        <f t="shared" si="0"/>
        <v>68.244070449772735</v>
      </c>
      <c r="D45" s="4">
        <f>MAX(C45,SQRT($G$1^2-2*$E$2*IF(B45&lt;1/2/$B$1,B45,B45-1/2/$B$1)/'AL17150-10B Design tool'!$C$12*10^6))</f>
        <v>123.13315665029734</v>
      </c>
      <c r="E45" s="2"/>
      <c r="F45" s="2"/>
      <c r="G45" s="2"/>
    </row>
    <row r="46" spans="1:7">
      <c r="A46" s="2">
        <v>41</v>
      </c>
      <c r="B46" s="5">
        <f t="shared" si="1"/>
        <v>2.7333333333333341E-3</v>
      </c>
      <c r="C46" s="4">
        <f t="shared" si="0"/>
        <v>65.524573990765589</v>
      </c>
      <c r="D46" s="4">
        <f>MAX(C46,SQRT($G$1^2-2*$E$2*IF(B46&lt;1/2/$B$1,B46,B46-1/2/$B$1)/'AL17150-10B Design tool'!$C$12*10^6))</f>
        <v>123.02821194073061</v>
      </c>
      <c r="E46" s="2"/>
      <c r="F46" s="2"/>
      <c r="G46" s="2"/>
    </row>
    <row r="47" spans="1:7">
      <c r="A47" s="2">
        <v>42</v>
      </c>
      <c r="B47" s="5">
        <f t="shared" si="1"/>
        <v>2.8000000000000008E-3</v>
      </c>
      <c r="C47" s="4">
        <f t="shared" si="0"/>
        <v>62.763732756180723</v>
      </c>
      <c r="D47" s="4">
        <f>MAX(C47,SQRT($G$1^2-2*$E$2*IF(B47&lt;1/2/$B$1,B47,B47-1/2/$B$1)/'AL17150-10B Design tool'!$C$12*10^6))</f>
        <v>122.92317763546465</v>
      </c>
      <c r="E47" s="2"/>
      <c r="F47" s="2"/>
      <c r="G47" s="2"/>
    </row>
    <row r="48" spans="1:7">
      <c r="A48" s="2">
        <v>43</v>
      </c>
      <c r="B48" s="5">
        <f t="shared" si="1"/>
        <v>2.8666666666666675E-3</v>
      </c>
      <c r="C48" s="4">
        <f t="shared" si="0"/>
        <v>59.963288784986084</v>
      </c>
      <c r="D48" s="4">
        <f>MAX(C48,SQRT($G$1^2-2*$E$2*IF(B48&lt;1/2/$B$1,B48,B48-1/2/$B$1)/'AL17150-10B Design tool'!$C$12*10^6))</f>
        <v>122.81805350463206</v>
      </c>
      <c r="E48" s="2"/>
      <c r="F48" s="2"/>
      <c r="G48" s="2"/>
    </row>
    <row r="49" spans="1:7">
      <c r="A49" s="2">
        <v>44</v>
      </c>
      <c r="B49" s="5">
        <f t="shared" si="1"/>
        <v>2.9333333333333342E-3</v>
      </c>
      <c r="C49" s="4">
        <f t="shared" si="0"/>
        <v>57.125009104732662</v>
      </c>
      <c r="D49" s="4">
        <f>MAX(C49,SQRT($G$1^2-2*$E$2*IF(B49&lt;1/2/$B$1,B49,B49-1/2/$B$1)/'AL17150-10B Design tool'!$C$12*10^6))</f>
        <v>122.71283931738084</v>
      </c>
      <c r="E49" s="2"/>
      <c r="F49" s="2"/>
      <c r="G49" s="2"/>
    </row>
    <row r="50" spans="1:7">
      <c r="A50" s="2">
        <v>45</v>
      </c>
      <c r="B50" s="5">
        <f t="shared" si="1"/>
        <v>3.0000000000000009E-3</v>
      </c>
      <c r="C50" s="4">
        <f t="shared" si="0"/>
        <v>54.250684616593212</v>
      </c>
      <c r="D50" s="4">
        <f>MAX(C50,SQRT($G$1^2-2*$E$2*IF(B50&lt;1/2/$B$1,B50,B50-1/2/$B$1)/'AL17150-10B Design tool'!$C$12*10^6))</f>
        <v>122.6075348418685</v>
      </c>
      <c r="E50" s="2"/>
      <c r="F50" s="2"/>
      <c r="G50" s="2"/>
    </row>
    <row r="51" spans="1:7">
      <c r="A51" s="2">
        <v>46</v>
      </c>
      <c r="B51" s="5">
        <f t="shared" si="1"/>
        <v>3.0666666666666676E-3</v>
      </c>
      <c r="C51" s="4">
        <f t="shared" si="0"/>
        <v>51.342128965337359</v>
      </c>
      <c r="D51" s="4">
        <f>MAX(C51,SQRT($G$1^2-2*$E$2*IF(B51&lt;1/2/$B$1,B51,B51-1/2/$B$1)/'AL17150-10B Design tool'!$C$12*10^6))</f>
        <v>122.50213984525602</v>
      </c>
      <c r="E51" s="2"/>
      <c r="F51" s="2"/>
      <c r="G51" s="2"/>
    </row>
    <row r="52" spans="1:7">
      <c r="A52" s="2">
        <v>47</v>
      </c>
      <c r="B52" s="5">
        <f t="shared" si="1"/>
        <v>3.1333333333333343E-3</v>
      </c>
      <c r="C52" s="4">
        <f t="shared" si="0"/>
        <v>48.401177394955759</v>
      </c>
      <c r="D52" s="4">
        <f>MAX(C52,SQRT($G$1^2-2*$E$2*IF(B52&lt;1/2/$B$1,B52,B52-1/2/$B$1)/'AL17150-10B Design tool'!$C$12*10^6))</f>
        <v>122.39665409370197</v>
      </c>
      <c r="E52" s="2"/>
      <c r="F52" s="2"/>
      <c r="G52" s="2"/>
    </row>
    <row r="53" spans="1:7">
      <c r="A53" s="2">
        <v>48</v>
      </c>
      <c r="B53" s="5">
        <f t="shared" si="1"/>
        <v>3.200000000000001E-3</v>
      </c>
      <c r="C53" s="4">
        <f t="shared" si="0"/>
        <v>45.429685590655609</v>
      </c>
      <c r="D53" s="4">
        <f>MAX(C53,SQRT($G$1^2-2*$E$2*IF(B53&lt;1/2/$B$1,B53,B53-1/2/$B$1)/'AL17150-10B Design tool'!$C$12*10^6))</f>
        <v>122.29107735235633</v>
      </c>
      <c r="E53" s="2"/>
      <c r="F53" s="2"/>
      <c r="G53" s="2"/>
    </row>
    <row r="54" spans="1:7">
      <c r="A54" s="2">
        <v>49</v>
      </c>
      <c r="B54" s="5">
        <f t="shared" si="1"/>
        <v>3.2666666666666677E-3</v>
      </c>
      <c r="C54" s="4">
        <f t="shared" si="0"/>
        <v>42.429528507958125</v>
      </c>
      <c r="D54" s="4">
        <f>MAX(C54,SQRT($G$1^2-2*$E$2*IF(B54&lt;1/2/$B$1,B54,B54-1/2/$B$1)/'AL17150-10B Design tool'!$C$12*10^6))</f>
        <v>122.18540938535445</v>
      </c>
      <c r="E54" s="2"/>
      <c r="F54" s="2"/>
      <c r="G54" s="2"/>
    </row>
    <row r="55" spans="1:7">
      <c r="A55" s="2">
        <v>50</v>
      </c>
      <c r="B55" s="5">
        <f t="shared" si="1"/>
        <v>3.3333333333333344E-3</v>
      </c>
      <c r="C55" s="4">
        <f t="shared" si="0"/>
        <v>39.402599189636845</v>
      </c>
      <c r="D55" s="4">
        <f>MAX(C55,SQRT($G$1^2-2*$E$2*IF(B55&lt;1/2/$B$1,B55,B55-1/2/$B$1)/'AL17150-10B Design tool'!$C$12*10^6))</f>
        <v>122.07964995581094</v>
      </c>
      <c r="E55" s="2"/>
      <c r="F55" s="2"/>
      <c r="G55" s="2"/>
    </row>
    <row r="56" spans="1:7">
      <c r="A56" s="2">
        <v>51</v>
      </c>
      <c r="B56" s="5">
        <f t="shared" si="1"/>
        <v>3.4000000000000011E-3</v>
      </c>
      <c r="C56" s="4">
        <f t="shared" si="0"/>
        <v>36.350807571243173</v>
      </c>
      <c r="D56" s="4">
        <f>MAX(C56,SQRT($G$1^2-2*$E$2*IF(B56&lt;1/2/$B$1,B56,B56-1/2/$B$1)/'AL17150-10B Design tool'!$C$12*10^6))</f>
        <v>121.97379882581339</v>
      </c>
      <c r="E56" s="2"/>
      <c r="F56" s="2"/>
      <c r="G56" s="2"/>
    </row>
    <row r="57" spans="1:7">
      <c r="A57" s="2">
        <v>52</v>
      </c>
      <c r="B57" s="5">
        <f t="shared" si="1"/>
        <v>3.4666666666666678E-3</v>
      </c>
      <c r="C57" s="4">
        <f t="shared" si="0"/>
        <v>33.276079275972918</v>
      </c>
      <c r="D57" s="4">
        <f>MAX(C57,SQRT($G$1^2-2*$E$2*IF(B57&lt;1/2/$B$1,B57,B57-1/2/$B$1)/'AL17150-10B Design tool'!$C$12*10^6))</f>
        <v>121.86785575641619</v>
      </c>
      <c r="E57" s="2"/>
      <c r="F57" s="2"/>
      <c r="G57" s="2"/>
    </row>
    <row r="58" spans="1:7">
      <c r="A58" s="2">
        <v>53</v>
      </c>
      <c r="B58" s="5">
        <f t="shared" si="1"/>
        <v>3.5333333333333345E-3</v>
      </c>
      <c r="C58" s="4">
        <f t="shared" si="0"/>
        <v>30.180354399634243</v>
      </c>
      <c r="D58" s="4">
        <f>MAX(C58,SQRT($G$1^2-2*$E$2*IF(B58&lt;1/2/$B$1,B58,B58-1/2/$B$1)/'AL17150-10B Design tool'!$C$12*10^6))</f>
        <v>121.76182050763421</v>
      </c>
      <c r="E58" s="2"/>
      <c r="F58" s="2"/>
      <c r="G58" s="2"/>
    </row>
    <row r="59" spans="1:7">
      <c r="A59" s="2">
        <v>54</v>
      </c>
      <c r="B59" s="5">
        <f t="shared" si="1"/>
        <v>3.6000000000000012E-3</v>
      </c>
      <c r="C59" s="4">
        <f t="shared" si="0"/>
        <v>27.065586286483605</v>
      </c>
      <c r="D59" s="4">
        <f>MAX(C59,SQRT($G$1^2-2*$E$2*IF(B59&lt;1/2/$B$1,B59,B59-1/2/$B$1)/'AL17150-10B Design tool'!$C$12*10^6))</f>
        <v>121.65569283843645</v>
      </c>
      <c r="E59" s="2"/>
      <c r="F59" s="2"/>
      <c r="G59" s="2"/>
    </row>
    <row r="60" spans="1:7">
      <c r="A60" s="2">
        <v>55</v>
      </c>
      <c r="B60" s="5">
        <f t="shared" si="1"/>
        <v>3.6666666666666679E-3</v>
      </c>
      <c r="C60" s="4">
        <f t="shared" si="0"/>
        <v>23.933740296702265</v>
      </c>
      <c r="D60" s="4">
        <f>MAX(C60,SQRT($G$1^2-2*$E$2*IF(B60&lt;1/2/$B$1,B60,B60-1/2/$B$1)/'AL17150-10B Design tool'!$C$12*10^6))</f>
        <v>121.54947250673968</v>
      </c>
      <c r="E60" s="2"/>
      <c r="F60" s="2"/>
      <c r="G60" s="2"/>
    </row>
    <row r="61" spans="1:7">
      <c r="A61" s="2">
        <v>56</v>
      </c>
      <c r="B61" s="5">
        <f t="shared" si="1"/>
        <v>3.7333333333333346E-3</v>
      </c>
      <c r="C61" s="4">
        <f t="shared" si="0"/>
        <v>20.786792566290909</v>
      </c>
      <c r="D61" s="4">
        <f>MAX(C61,SQRT($G$1^2-2*$E$2*IF(B61&lt;1/2/$B$1,B61,B61-1/2/$B$1)/'AL17150-10B Design tool'!$C$12*10^6))</f>
        <v>121.44315926940196</v>
      </c>
      <c r="E61" s="2"/>
      <c r="F61" s="2"/>
      <c r="G61" s="2"/>
    </row>
    <row r="62" spans="1:7">
      <c r="A62" s="2">
        <v>57</v>
      </c>
      <c r="B62" s="5">
        <f t="shared" si="1"/>
        <v>3.8000000000000013E-3</v>
      </c>
      <c r="C62" s="4">
        <f t="shared" si="0"/>
        <v>17.62672876016487</v>
      </c>
      <c r="D62" s="4">
        <f>MAX(C62,SQRT($G$1^2-2*$E$2*IF(B62&lt;1/2/$B$1,B62,B62-1/2/$B$1)/'AL17150-10B Design tool'!$C$12*10^6))</f>
        <v>121.33675288221619</v>
      </c>
      <c r="E62" s="2"/>
      <c r="F62" s="2"/>
      <c r="G62" s="2"/>
    </row>
    <row r="63" spans="1:7">
      <c r="A63" s="2">
        <v>58</v>
      </c>
      <c r="B63" s="5">
        <f t="shared" si="1"/>
        <v>3.866666666666668E-3</v>
      </c>
      <c r="C63" s="4">
        <f t="shared" si="0"/>
        <v>14.455542819236987</v>
      </c>
      <c r="D63" s="4">
        <f>MAX(C63,SQRT($G$1^2-2*$E$2*IF(B63&lt;1/2/$B$1,B63,B63-1/2/$B$1)/'AL17150-10B Design tool'!$C$12*10^6))</f>
        <v>121.23025309990351</v>
      </c>
      <c r="E63" s="2"/>
      <c r="F63" s="2"/>
      <c r="G63" s="2"/>
    </row>
    <row r="64" spans="1:7">
      <c r="A64" s="2">
        <v>59</v>
      </c>
      <c r="B64" s="5">
        <f t="shared" si="1"/>
        <v>3.9333333333333347E-3</v>
      </c>
      <c r="C64" s="4">
        <f t="shared" si="0"/>
        <v>11.27523570227827</v>
      </c>
      <c r="D64" s="4">
        <f>MAX(C64,SQRT($G$1^2-2*$E$2*IF(B64&lt;1/2/$B$1,B64,B64-1/2/$B$1)/'AL17150-10B Design tool'!$C$12*10^6))</f>
        <v>121.12365967610675</v>
      </c>
      <c r="E64" s="2"/>
      <c r="F64" s="2"/>
      <c r="G64" s="2"/>
    </row>
    <row r="65" spans="1:7">
      <c r="A65" s="2">
        <v>60</v>
      </c>
      <c r="B65" s="5">
        <f t="shared" si="1"/>
        <v>4.000000000000001E-3</v>
      </c>
      <c r="C65" s="4">
        <f t="shared" si="0"/>
        <v>8.0878141233505154</v>
      </c>
      <c r="D65" s="4">
        <f>MAX(C65,SQRT($G$1^2-2*$E$2*IF(B65&lt;1/2/$B$1,B65,B65-1/2/$B$1)/'AL17150-10B Design tool'!$C$12*10^6))</f>
        <v>121.0169723633838</v>
      </c>
      <c r="E65" s="2"/>
      <c r="F65" s="2"/>
      <c r="G65" s="2"/>
    </row>
    <row r="66" spans="1:7">
      <c r="A66" s="2">
        <v>61</v>
      </c>
      <c r="B66" s="5">
        <f t="shared" si="1"/>
        <v>4.0666666666666672E-3</v>
      </c>
      <c r="C66" s="4">
        <f t="shared" si="0"/>
        <v>4.8952892856073253</v>
      </c>
      <c r="D66" s="4">
        <f>MAX(C66,SQRT($G$1^2-2*$E$2*IF(B66&lt;1/2/$B$1,B66,B66-1/2/$B$1)/'AL17150-10B Design tool'!$C$12*10^6))</f>
        <v>120.91019091320079</v>
      </c>
      <c r="E66" s="2"/>
      <c r="F66" s="2"/>
      <c r="G66" s="2"/>
    </row>
    <row r="67" spans="1:7">
      <c r="A67" s="2">
        <v>62</v>
      </c>
      <c r="B67" s="5">
        <f t="shared" si="1"/>
        <v>4.1333333333333335E-3</v>
      </c>
      <c r="C67" s="4">
        <f t="shared" si="0"/>
        <v>1.6996756122628831</v>
      </c>
      <c r="D67" s="4">
        <f>MAX(C67,SQRT($G$1^2-2*$E$2*IF(B67&lt;1/2/$B$1,B67,B67-1/2/$B$1)/'AL17150-10B Design tool'!$C$12*10^6))</f>
        <v>120.80331507592551</v>
      </c>
      <c r="E67" s="2"/>
      <c r="F67" s="2"/>
      <c r="G67" s="2"/>
    </row>
    <row r="68" spans="1:7">
      <c r="A68" s="2">
        <v>63</v>
      </c>
      <c r="B68" s="5">
        <f t="shared" si="1"/>
        <v>4.1999999999999997E-3</v>
      </c>
      <c r="C68" s="4">
        <f t="shared" si="0"/>
        <v>1.4970105244714593</v>
      </c>
      <c r="D68" s="4">
        <f>MAX(C68,SQRT($G$1^2-2*$E$2*IF(B68&lt;1/2/$B$1,B68,B68-1/2/$B$1)/'AL17150-10B Design tool'!$C$12*10^6))</f>
        <v>120.69634460082044</v>
      </c>
      <c r="E68" s="2"/>
      <c r="F68" s="2"/>
      <c r="G68" s="2"/>
    </row>
    <row r="69" spans="1:7">
      <c r="A69" s="2">
        <v>64</v>
      </c>
      <c r="B69" s="5">
        <f t="shared" si="1"/>
        <v>4.266666666666666E-3</v>
      </c>
      <c r="C69" s="4">
        <f t="shared" si="0"/>
        <v>4.6927520756800654</v>
      </c>
      <c r="D69" s="4">
        <f>MAX(C69,SQRT($G$1^2-2*$E$2*IF(B69&lt;1/2/$B$1,B69,B69-1/2/$B$1)/'AL17150-10B Design tool'!$C$12*10^6))</f>
        <v>120.58927923603601</v>
      </c>
      <c r="E69" s="2"/>
      <c r="F69" s="2"/>
      <c r="G69" s="2"/>
    </row>
    <row r="70" spans="1:7">
      <c r="A70" s="2">
        <v>65</v>
      </c>
      <c r="B70" s="5">
        <f t="shared" si="1"/>
        <v>4.3333333333333323E-3</v>
      </c>
      <c r="C70" s="4">
        <f t="shared" ref="C70:C133" si="2">$G$1*ABS(COS(6.28*$B$1*B70))</f>
        <v>7.8855325884630236</v>
      </c>
      <c r="D70" s="4">
        <f>MAX(C70,SQRT($G$1^2-2*$E$2*IF(B70&lt;1/2/$B$1,B70,B70-1/2/$B$1)/'AL17150-10B Design tool'!$C$12*10^6))</f>
        <v>120.4821187286036</v>
      </c>
      <c r="E70" s="2"/>
      <c r="F70" s="2"/>
      <c r="G70" s="2"/>
    </row>
    <row r="71" spans="1:7">
      <c r="A71" s="2">
        <v>66</v>
      </c>
      <c r="B71" s="5">
        <f t="shared" ref="B71:B134" si="3">B70+1/250/$B$1</f>
        <v>4.3999999999999985E-3</v>
      </c>
      <c r="C71" s="4">
        <f t="shared" si="2"/>
        <v>11.07333747828006</v>
      </c>
      <c r="D71" s="4">
        <f>MAX(C71,SQRT($G$1^2-2*$E$2*IF(B71&lt;1/2/$B$1,B71,B71-1/2/$B$1)/'AL17150-10B Design tool'!$C$12*10^6))</f>
        <v>120.37486282442858</v>
      </c>
      <c r="E71" s="2"/>
      <c r="F71" s="2"/>
      <c r="G71" s="2"/>
    </row>
    <row r="72" spans="1:7">
      <c r="A72" s="2">
        <v>67</v>
      </c>
      <c r="B72" s="5">
        <f t="shared" si="3"/>
        <v>4.4666666666666648E-3</v>
      </c>
      <c r="C72" s="4">
        <f t="shared" si="2"/>
        <v>14.254155300115571</v>
      </c>
      <c r="D72" s="4">
        <f>MAX(C72,SQRT($G$1^2-2*$E$2*IF(B72&lt;1/2/$B$1,B72,B72-1/2/$B$1)/'AL17150-10B Design tool'!$C$12*10^6))</f>
        <v>120.26751126828336</v>
      </c>
      <c r="E72" s="2"/>
      <c r="F72" s="2"/>
      <c r="G72" s="2"/>
    </row>
    <row r="73" spans="1:7">
      <c r="A73" s="2">
        <v>68</v>
      </c>
      <c r="B73" s="5">
        <f t="shared" si="3"/>
        <v>4.5333333333333311E-3</v>
      </c>
      <c r="C73" s="4">
        <f t="shared" si="2"/>
        <v>17.425979017662542</v>
      </c>
      <c r="D73" s="4">
        <f>MAX(C73,SQRT($G$1^2-2*$E$2*IF(B73&lt;1/2/$B$1,B73,B73-1/2/$B$1)/'AL17150-10B Design tool'!$C$12*10^6))</f>
        <v>120.16006380380018</v>
      </c>
      <c r="E73" s="2"/>
      <c r="F73" s="2"/>
      <c r="G73" s="2"/>
    </row>
    <row r="74" spans="1:7">
      <c r="A74" s="2">
        <v>69</v>
      </c>
      <c r="B74" s="5">
        <f t="shared" si="3"/>
        <v>4.5999999999999973E-3</v>
      </c>
      <c r="C74" s="4">
        <f t="shared" si="2"/>
        <v>20.58680726972494</v>
      </c>
      <c r="D74" s="4">
        <f>MAX(C74,SQRT($G$1^2-2*$E$2*IF(B74&lt;1/2/$B$1,B74,B74-1/2/$B$1)/'AL17150-10B Design tool'!$C$12*10^6))</f>
        <v>120.05252017346407</v>
      </c>
      <c r="E74" s="2"/>
      <c r="F74" s="2"/>
      <c r="G74" s="2"/>
    </row>
    <row r="75" spans="1:7">
      <c r="A75" s="2">
        <v>70</v>
      </c>
      <c r="B75" s="5">
        <f t="shared" si="3"/>
        <v>4.6666666666666636E-3</v>
      </c>
      <c r="C75" s="4">
        <f t="shared" si="2"/>
        <v>23.734645633038902</v>
      </c>
      <c r="D75" s="4">
        <f>MAX(C75,SQRT($G$1^2-2*$E$2*IF(B75&lt;1/2/$B$1,B75,B75-1/2/$B$1)/'AL17150-10B Design tool'!$C$12*10^6))</f>
        <v>119.94488011860558</v>
      </c>
      <c r="E75" s="2"/>
      <c r="F75" s="2"/>
      <c r="G75" s="2"/>
    </row>
    <row r="76" spans="1:7">
      <c r="A76" s="2">
        <v>71</v>
      </c>
      <c r="B76" s="5">
        <f t="shared" si="3"/>
        <v>4.7333333333333298E-3</v>
      </c>
      <c r="C76" s="4">
        <f t="shared" si="2"/>
        <v>26.86750788071642</v>
      </c>
      <c r="D76" s="4">
        <f>MAX(C76,SQRT($G$1^2-2*$E$2*IF(B76&lt;1/2/$B$1,B76,B76-1/2/$B$1)/'AL17150-10B Design tool'!$C$12*10^6))</f>
        <v>119.83714337939357</v>
      </c>
      <c r="E76" s="2"/>
      <c r="F76" s="2"/>
      <c r="G76" s="2"/>
    </row>
    <row r="77" spans="1:7">
      <c r="A77" s="2">
        <v>72</v>
      </c>
      <c r="B77" s="5">
        <f t="shared" si="3"/>
        <v>4.7999999999999961E-3</v>
      </c>
      <c r="C77" s="4">
        <f t="shared" si="2"/>
        <v>29.983417235517205</v>
      </c>
      <c r="D77" s="4">
        <f>MAX(C77,SQRT($G$1^2-2*$E$2*IF(B77&lt;1/2/$B$1,B77,B77-1/2/$B$1)/'AL17150-10B Design tool'!$C$12*10^6))</f>
        <v>119.72930969482786</v>
      </c>
      <c r="E77" s="2"/>
      <c r="F77" s="2"/>
      <c r="G77" s="2"/>
    </row>
    <row r="78" spans="1:7">
      <c r="A78" s="2">
        <v>73</v>
      </c>
      <c r="B78" s="5">
        <f t="shared" si="3"/>
        <v>4.8666666666666624E-3</v>
      </c>
      <c r="C78" s="4">
        <f t="shared" si="2"/>
        <v>33.08040761715791</v>
      </c>
      <c r="D78" s="4">
        <f>MAX(C78,SQRT($G$1^2-2*$E$2*IF(B78&lt;1/2/$B$1,B78,B78-1/2/$B$1)/'AL17150-10B Design tool'!$C$12*10^6))</f>
        <v>119.62137880273185</v>
      </c>
      <c r="E78" s="2"/>
      <c r="F78" s="2"/>
      <c r="G78" s="2"/>
    </row>
    <row r="79" spans="1:7">
      <c r="A79" s="2">
        <v>74</v>
      </c>
      <c r="B79" s="5">
        <f t="shared" si="3"/>
        <v>4.9333333333333286E-3</v>
      </c>
      <c r="C79" s="4">
        <f t="shared" si="2"/>
        <v>36.156524882872013</v>
      </c>
      <c r="D79" s="4">
        <f>MAX(C79,SQRT($G$1^2-2*$E$2*IF(B79&lt;1/2/$B$1,B79,B79-1/2/$B$1)/'AL17150-10B Design tool'!$C$12*10^6))</f>
        <v>119.51335043974515</v>
      </c>
      <c r="E79" s="2"/>
      <c r="F79" s="2"/>
      <c r="G79" s="2"/>
    </row>
    <row r="80" spans="1:7">
      <c r="A80" s="2">
        <v>75</v>
      </c>
      <c r="B80" s="5">
        <f t="shared" si="3"/>
        <v>4.9999999999999949E-3</v>
      </c>
      <c r="C80" s="4">
        <f t="shared" si="2"/>
        <v>39.20982806043709</v>
      </c>
      <c r="D80" s="4">
        <f>MAX(C80,SQRT($G$1^2-2*$E$2*IF(B80&lt;1/2/$B$1,B80,B80-1/2/$B$1)/'AL17150-10B Design tool'!$C$12*10^6))</f>
        <v>119.40522434131599</v>
      </c>
      <c r="E80" s="2"/>
      <c r="F80" s="2"/>
      <c r="G80" s="2"/>
    </row>
    <row r="81" spans="1:7">
      <c r="A81" s="2">
        <v>76</v>
      </c>
      <c r="B81" s="5">
        <f t="shared" si="3"/>
        <v>5.0666666666666612E-3</v>
      </c>
      <c r="C81" s="4">
        <f t="shared" si="2"/>
        <v>42.238390572891888</v>
      </c>
      <c r="D81" s="4">
        <f>MAX(C81,SQRT($G$1^2-2*$E$2*IF(B81&lt;1/2/$B$1,B81,B81-1/2/$B$1)/'AL17150-10B Design tool'!$C$12*10^6))</f>
        <v>119.29700024169371</v>
      </c>
      <c r="E81" s="2"/>
      <c r="F81" s="2"/>
      <c r="G81" s="2"/>
    </row>
    <row r="82" spans="1:7">
      <c r="A82" s="2">
        <v>77</v>
      </c>
      <c r="B82" s="5">
        <f t="shared" si="3"/>
        <v>5.1333333333333274E-3</v>
      </c>
      <c r="C82" s="4">
        <f t="shared" si="2"/>
        <v>45.240301454170172</v>
      </c>
      <c r="D82" s="4">
        <f>MAX(C82,SQRT($G$1^2-2*$E$2*IF(B82&lt;1/2/$B$1,B82,B82-1/2/$B$1)/'AL17150-10B Design tool'!$C$12*10^6))</f>
        <v>119.18867787392112</v>
      </c>
      <c r="E82" s="2"/>
      <c r="F82" s="2"/>
      <c r="G82" s="2"/>
    </row>
    <row r="83" spans="1:7">
      <c r="A83" s="2">
        <v>78</v>
      </c>
      <c r="B83" s="5">
        <f t="shared" si="3"/>
        <v>5.1999999999999937E-3</v>
      </c>
      <c r="C83" s="4">
        <f t="shared" si="2"/>
        <v>48.213666554884469</v>
      </c>
      <c r="D83" s="4">
        <f>MAX(C83,SQRT($G$1^2-2*$E$2*IF(B83&lt;1/2/$B$1,B83,B83-1/2/$B$1)/'AL17150-10B Design tool'!$C$12*10^6))</f>
        <v>119.08025696982686</v>
      </c>
      <c r="E83" s="2"/>
      <c r="F83" s="2"/>
      <c r="G83" s="2"/>
    </row>
    <row r="84" spans="1:7">
      <c r="A84" s="2">
        <v>79</v>
      </c>
      <c r="B84" s="5">
        <f t="shared" si="3"/>
        <v>5.26666666666666E-3</v>
      </c>
      <c r="C84" s="4">
        <f t="shared" si="2"/>
        <v>51.156609737498648</v>
      </c>
      <c r="D84" s="4">
        <f>MAX(C84,SQRT($G$1^2-2*$E$2*IF(B84&lt;1/2/$B$1,B84,B84-1/2/$B$1)/'AL17150-10B Design tool'!$C$12*10^6))</f>
        <v>118.97173726001763</v>
      </c>
      <c r="E84" s="2"/>
      <c r="F84" s="2"/>
      <c r="G84" s="2"/>
    </row>
    <row r="85" spans="1:7">
      <c r="A85" s="2">
        <v>80</v>
      </c>
      <c r="B85" s="5">
        <f t="shared" si="3"/>
        <v>5.3333333333333262E-3</v>
      </c>
      <c r="C85" s="4">
        <f t="shared" si="2"/>
        <v>54.06727406013561</v>
      </c>
      <c r="D85" s="4">
        <f>MAX(C85,SQRT($G$1^2-2*$E$2*IF(B85&lt;1/2/$B$1,B85,B85-1/2/$B$1)/'AL17150-10B Design tool'!$C$12*10^6))</f>
        <v>118.86311847387033</v>
      </c>
      <c r="E85" s="2"/>
      <c r="F85" s="2"/>
      <c r="G85" s="2"/>
    </row>
    <row r="86" spans="1:7">
      <c r="A86" s="2">
        <v>81</v>
      </c>
      <c r="B86" s="5">
        <f t="shared" si="3"/>
        <v>5.3999999999999925E-3</v>
      </c>
      <c r="C86" s="4">
        <f t="shared" si="2"/>
        <v>56.943822948272761</v>
      </c>
      <c r="D86" s="4">
        <f>MAX(C86,SQRT($G$1^2-2*$E$2*IF(B86&lt;1/2/$B$1,B86,B86-1/2/$B$1)/'AL17150-10B Design tool'!$C$12*10^6))</f>
        <v>118.75440033952425</v>
      </c>
      <c r="E86" s="2"/>
      <c r="F86" s="2"/>
      <c r="G86" s="2"/>
    </row>
    <row r="87" spans="1:7">
      <c r="A87" s="2">
        <v>82</v>
      </c>
      <c r="B87" s="5">
        <f t="shared" si="3"/>
        <v>5.4666666666666587E-3</v>
      </c>
      <c r="C87" s="4">
        <f t="shared" si="2"/>
        <v>59.784441353585727</v>
      </c>
      <c r="D87" s="4">
        <f>MAX(C87,SQRT($G$1^2-2*$E$2*IF(B87&lt;1/2/$B$1,B87,B87-1/2/$B$1)/'AL17150-10B Design tool'!$C$12*10^6))</f>
        <v>118.64558258387316</v>
      </c>
      <c r="E87" s="2"/>
      <c r="F87" s="2"/>
      <c r="G87" s="2"/>
    </row>
    <row r="88" spans="1:7">
      <c r="A88" s="2">
        <v>83</v>
      </c>
      <c r="B88" s="5">
        <f t="shared" si="3"/>
        <v>5.533333333333325E-3</v>
      </c>
      <c r="C88" s="4">
        <f t="shared" si="2"/>
        <v>62.587336899210193</v>
      </c>
      <c r="D88" s="4">
        <f>MAX(C88,SQRT($G$1^2-2*$E$2*IF(B88&lt;1/2/$B$1,B88,B88-1/2/$B$1)/'AL17150-10B Design tool'!$C$12*10^6))</f>
        <v>118.5366649325572</v>
      </c>
      <c r="E88" s="2"/>
      <c r="F88" s="2"/>
      <c r="G88" s="2"/>
    </row>
    <row r="89" spans="1:7">
      <c r="A89" s="2">
        <v>84</v>
      </c>
      <c r="B89" s="5">
        <f t="shared" si="3"/>
        <v>5.5999999999999913E-3</v>
      </c>
      <c r="C89" s="4">
        <f t="shared" si="2"/>
        <v>65.35074101069776</v>
      </c>
      <c r="D89" s="4">
        <f>MAX(C89,SQRT($G$1^2-2*$E$2*IF(B89&lt;1/2/$B$1,B89,B89-1/2/$B$1)/'AL17150-10B Design tool'!$C$12*10^6))</f>
        <v>118.42764710995486</v>
      </c>
      <c r="E89" s="2"/>
      <c r="F89" s="2"/>
      <c r="G89" s="2"/>
    </row>
    <row r="90" spans="1:7">
      <c r="A90" s="2">
        <v>85</v>
      </c>
      <c r="B90" s="5">
        <f t="shared" si="3"/>
        <v>5.6666666666666575E-3</v>
      </c>
      <c r="C90" s="4">
        <f t="shared" si="2"/>
        <v>68.072910031953299</v>
      </c>
      <c r="D90" s="4">
        <f>MAX(C90,SQRT($G$1^2-2*$E$2*IF(B90&lt;1/2/$B$1,B90,B90-1/2/$B$1)/'AL17150-10B Design tool'!$C$12*10^6))</f>
        <v>118.31852883917492</v>
      </c>
      <c r="E90" s="2"/>
      <c r="F90" s="2"/>
      <c r="G90" s="2"/>
    </row>
    <row r="91" spans="1:7">
      <c r="A91" s="2">
        <v>86</v>
      </c>
      <c r="B91" s="5">
        <f t="shared" si="3"/>
        <v>5.7333333333333238E-3</v>
      </c>
      <c r="C91" s="4">
        <f t="shared" si="2"/>
        <v>70.752126325449169</v>
      </c>
      <c r="D91" s="4">
        <f>MAX(C91,SQRT($G$1^2-2*$E$2*IF(B91&lt;1/2/$B$1,B91,B91-1/2/$B$1)/'AL17150-10B Design tool'!$C$12*10^6))</f>
        <v>118.20930984204813</v>
      </c>
      <c r="E91" s="2"/>
      <c r="F91" s="2"/>
      <c r="G91" s="2"/>
    </row>
    <row r="92" spans="1:7">
      <c r="A92" s="2">
        <v>87</v>
      </c>
      <c r="B92" s="5">
        <f t="shared" si="3"/>
        <v>5.7999999999999901E-3</v>
      </c>
      <c r="C92" s="4">
        <f t="shared" si="2"/>
        <v>73.386699356022291</v>
      </c>
      <c r="D92" s="4">
        <f>MAX(C92,SQRT($G$1^2-2*$E$2*IF(B92&lt;1/2/$B$1,B92,B92-1/2/$B$1)/'AL17150-10B Design tool'!$C$12*10^6))</f>
        <v>118.09998983911896</v>
      </c>
      <c r="E92" s="2"/>
      <c r="F92" s="2"/>
      <c r="G92" s="2"/>
    </row>
    <row r="93" spans="1:7">
      <c r="A93" s="2">
        <v>88</v>
      </c>
      <c r="B93" s="5">
        <f t="shared" si="3"/>
        <v>5.8666666666666563E-3</v>
      </c>
      <c r="C93" s="4">
        <f t="shared" si="2"/>
        <v>75.974966757570016</v>
      </c>
      <c r="D93" s="4">
        <f>MAX(C93,SQRT($G$1^2-2*$E$2*IF(B93&lt;1/2/$B$1,B93,B93-1/2/$B$1)/'AL17150-10B Design tool'!$C$12*10^6))</f>
        <v>117.99056854963733</v>
      </c>
      <c r="E93" s="2"/>
      <c r="F93" s="2"/>
      <c r="G93" s="2"/>
    </row>
    <row r="94" spans="1:7">
      <c r="A94" s="2">
        <v>89</v>
      </c>
      <c r="B94" s="5">
        <f t="shared" si="3"/>
        <v>5.9333333333333226E-3</v>
      </c>
      <c r="C94" s="4">
        <f t="shared" si="2"/>
        <v>78.515295381971939</v>
      </c>
      <c r="D94" s="4">
        <f>MAX(C94,SQRT($G$1^2-2*$E$2*IF(B94&lt;1/2/$B$1,B94,B94-1/2/$B$1)/'AL17150-10B Design tool'!$C$12*10^6))</f>
        <v>117.88104569155016</v>
      </c>
      <c r="E94" s="2"/>
      <c r="F94" s="2"/>
      <c r="G94" s="2"/>
    </row>
    <row r="95" spans="1:7">
      <c r="A95" s="2">
        <v>90</v>
      </c>
      <c r="B95" s="5">
        <f t="shared" si="3"/>
        <v>5.9999999999999888E-3</v>
      </c>
      <c r="C95" s="4">
        <f t="shared" si="2"/>
        <v>81.006082329575747</v>
      </c>
      <c r="D95" s="4">
        <f>MAX(C95,SQRT($G$1^2-2*$E$2*IF(B95&lt;1/2/$B$1,B95,B95-1/2/$B$1)/'AL17150-10B Design tool'!$C$12*10^6))</f>
        <v>117.7714209814928</v>
      </c>
      <c r="E95" s="2"/>
      <c r="F95" s="2"/>
      <c r="G95" s="2"/>
    </row>
    <row r="96" spans="1:7">
      <c r="A96" s="2">
        <v>91</v>
      </c>
      <c r="B96" s="5">
        <f t="shared" si="3"/>
        <v>6.0666666666666551E-3</v>
      </c>
      <c r="C96" s="4">
        <f t="shared" si="2"/>
        <v>83.445755960596713</v>
      </c>
      <c r="D96" s="4">
        <f>MAX(C96,SQRT($G$1^2-2*$E$2*IF(B96&lt;1/2/$B$1,B96,B96-1/2/$B$1)/'AL17150-10B Design tool'!$C$12*10^6))</f>
        <v>117.66169413478062</v>
      </c>
      <c r="E96" s="2"/>
      <c r="F96" s="2"/>
      <c r="G96" s="2"/>
    </row>
    <row r="97" spans="1:7">
      <c r="A97" s="2">
        <v>92</v>
      </c>
      <c r="B97" s="5">
        <f t="shared" si="3"/>
        <v>6.1333333333333214E-3</v>
      </c>
      <c r="C97" s="4">
        <f t="shared" si="2"/>
        <v>85.832776886792971</v>
      </c>
      <c r="D97" s="4">
        <f>MAX(C97,SQRT($G$1^2-2*$E$2*IF(B97&lt;1/2/$B$1,B97,B97-1/2/$B$1)/'AL17150-10B Design tool'!$C$12*10^6))</f>
        <v>117.5518648654003</v>
      </c>
      <c r="E97" s="2"/>
      <c r="F97" s="2"/>
      <c r="G97" s="2"/>
    </row>
    <row r="98" spans="1:7">
      <c r="A98" s="2">
        <v>93</v>
      </c>
      <c r="B98" s="5">
        <f t="shared" si="3"/>
        <v>6.1999999999999876E-3</v>
      </c>
      <c r="C98" s="4">
        <f t="shared" si="2"/>
        <v>88.165638942790395</v>
      </c>
      <c r="D98" s="4">
        <f>MAX(C98,SQRT($G$1^2-2*$E$2*IF(B98&lt;1/2/$B$1,B98,B98-1/2/$B$1)/'AL17150-10B Design tool'!$C$12*10^6))</f>
        <v>117.44193288600117</v>
      </c>
      <c r="E98" s="2"/>
      <c r="F98" s="2"/>
      <c r="G98" s="2"/>
    </row>
    <row r="99" spans="1:7">
      <c r="A99" s="2">
        <v>94</v>
      </c>
      <c r="B99" s="5">
        <f t="shared" si="3"/>
        <v>6.2666666666666539E-3</v>
      </c>
      <c r="C99" s="4">
        <f t="shared" si="2"/>
        <v>90.442870136444952</v>
      </c>
      <c r="D99" s="4">
        <f>MAX(C99,SQRT($G$1^2-2*$E$2*IF(B99&lt;1/2/$B$1,B99,B99-1/2/$B$1)/'AL17150-10B Design tool'!$C$12*10^6))</f>
        <v>117.33189790788637</v>
      </c>
      <c r="E99" s="2"/>
      <c r="F99" s="2"/>
      <c r="G99" s="2"/>
    </row>
    <row r="100" spans="1:7">
      <c r="A100" s="2">
        <v>95</v>
      </c>
      <c r="B100" s="5">
        <f t="shared" si="3"/>
        <v>6.3333333333333202E-3</v>
      </c>
      <c r="C100" s="4">
        <f t="shared" si="2"/>
        <v>92.663033577641897</v>
      </c>
      <c r="D100" s="4">
        <f>MAX(C100,SQRT($G$1^2-2*$E$2*IF(B100&lt;1/2/$B$1,B100,B100-1/2/$B$1)/'AL17150-10B Design tool'!$C$12*10^6))</f>
        <v>117.22175964100408</v>
      </c>
      <c r="E100" s="2"/>
      <c r="F100" s="2"/>
      <c r="G100" s="2"/>
    </row>
    <row r="101" spans="1:7">
      <c r="A101" s="2">
        <v>96</v>
      </c>
      <c r="B101" s="5">
        <f t="shared" si="3"/>
        <v>6.3999999999999864E-3</v>
      </c>
      <c r="C101" s="4">
        <f t="shared" si="2"/>
        <v>94.824728384946511</v>
      </c>
      <c r="D101" s="4">
        <f>MAX(C101,SQRT($G$1^2-2*$E$2*IF(B101&lt;1/2/$B$1,B101,B101-1/2/$B$1)/'AL17150-10B Design tool'!$C$12*10^6))</f>
        <v>117.11151779393862</v>
      </c>
      <c r="E101" s="2"/>
      <c r="F101" s="2"/>
      <c r="G101" s="2"/>
    </row>
    <row r="102" spans="1:7">
      <c r="A102" s="2">
        <v>97</v>
      </c>
      <c r="B102" s="5">
        <f t="shared" si="3"/>
        <v>6.4666666666666527E-3</v>
      </c>
      <c r="C102" s="4">
        <f t="shared" si="2"/>
        <v>96.926590569533943</v>
      </c>
      <c r="D102" s="4">
        <f>MAX(C102,SQRT($G$1^2-2*$E$2*IF(B102&lt;1/2/$B$1,B102,B102-1/2/$B$1)/'AL17150-10B Design tool'!$C$12*10^6))</f>
        <v>117.00117207390134</v>
      </c>
      <c r="E102" s="2"/>
      <c r="F102" s="2"/>
      <c r="G102" s="2"/>
    </row>
    <row r="103" spans="1:7">
      <c r="A103" s="2">
        <v>98</v>
      </c>
      <c r="B103" s="5">
        <f t="shared" si="3"/>
        <v>6.533333333333319E-3</v>
      </c>
      <c r="C103" s="4">
        <f t="shared" si="2"/>
        <v>98.967293895840584</v>
      </c>
      <c r="D103" s="4">
        <f>MAX(C103,SQRT($G$1^2-2*$E$2*IF(B103&lt;1/2/$B$1,B103,B103-1/2/$B$1)/'AL17150-10B Design tool'!$C$12*10^6))</f>
        <v>116.89072218672163</v>
      </c>
      <c r="E103" s="2"/>
      <c r="F103" s="2"/>
      <c r="G103" s="2"/>
    </row>
    <row r="104" spans="1:7">
      <c r="A104" s="2">
        <v>99</v>
      </c>
      <c r="B104" s="5">
        <f t="shared" si="3"/>
        <v>6.5999999999999852E-3</v>
      </c>
      <c r="C104" s="4">
        <f t="shared" si="2"/>
        <v>100.94555071839379</v>
      </c>
      <c r="D104" s="4">
        <f>MAX(C104,SQRT($G$1^2-2*$E$2*IF(B104&lt;1/2/$B$1,B104,B104-1/2/$B$1)/'AL17150-10B Design tool'!$C$12*10^6))</f>
        <v>116.78016783683779</v>
      </c>
      <c r="E104" s="2"/>
      <c r="F104" s="2"/>
      <c r="G104" s="2"/>
    </row>
    <row r="105" spans="1:7">
      <c r="A105" s="2">
        <v>100</v>
      </c>
      <c r="B105" s="5">
        <f t="shared" si="3"/>
        <v>6.6666666666666515E-3</v>
      </c>
      <c r="C105" s="4">
        <f t="shared" si="2"/>
        <v>102.86011279429196</v>
      </c>
      <c r="D105" s="4">
        <f>MAX(C105,SQRT($G$1^2-2*$E$2*IF(B105&lt;1/2/$B$1,B105,B105-1/2/$B$1)/'AL17150-10B Design tool'!$C$12*10^6))</f>
        <v>116.66950872728775</v>
      </c>
      <c r="E105" s="2"/>
      <c r="F105" s="2"/>
      <c r="G105" s="2"/>
    </row>
    <row r="106" spans="1:7">
      <c r="A106" s="2">
        <v>101</v>
      </c>
      <c r="B106" s="5">
        <f t="shared" si="3"/>
        <v>6.7333333333333177E-3</v>
      </c>
      <c r="C106" s="4">
        <f t="shared" si="2"/>
        <v>104.70977207082241</v>
      </c>
      <c r="D106" s="4">
        <f>MAX(C106,SQRT($G$1^2-2*$E$2*IF(B106&lt;1/2/$B$1,B106,B106-1/2/$B$1)/'AL17150-10B Design tool'!$C$12*10^6))</f>
        <v>116.55874455969975</v>
      </c>
      <c r="E106" s="2"/>
      <c r="F106" s="2"/>
      <c r="G106" s="2"/>
    </row>
    <row r="107" spans="1:7">
      <c r="A107" s="2">
        <v>102</v>
      </c>
      <c r="B107" s="5">
        <f t="shared" si="3"/>
        <v>6.799999999999984E-3</v>
      </c>
      <c r="C107" s="4">
        <f t="shared" si="2"/>
        <v>106.49336144771991</v>
      </c>
      <c r="D107" s="4">
        <f>MAX(C107,SQRT($G$1^2-2*$E$2*IF(B107&lt;1/2/$B$1,B107,B107-1/2/$B$1)/'AL17150-10B Design tool'!$C$12*10^6))</f>
        <v>116.44787503428306</v>
      </c>
      <c r="E107" s="2"/>
      <c r="F107" s="2"/>
      <c r="G107" s="2"/>
    </row>
    <row r="108" spans="1:7">
      <c r="A108" s="2">
        <v>103</v>
      </c>
      <c r="B108" s="5">
        <f t="shared" si="3"/>
        <v>6.8666666666666503E-3</v>
      </c>
      <c r="C108" s="4">
        <f t="shared" si="2"/>
        <v>108.20975551358508</v>
      </c>
      <c r="D108" s="4">
        <f>MAX(C108,SQRT($G$1^2-2*$E$2*IF(B108&lt;1/2/$B$1,B108,B108-1/2/$B$1)/'AL17150-10B Design tool'!$C$12*10^6))</f>
        <v>116.33689984981838</v>
      </c>
      <c r="E108" s="2"/>
      <c r="F108" s="2"/>
      <c r="G108" s="2"/>
    </row>
    <row r="109" spans="1:7">
      <c r="A109" s="2">
        <v>104</v>
      </c>
      <c r="B109" s="5">
        <f t="shared" si="3"/>
        <v>6.9333333333333165E-3</v>
      </c>
      <c r="C109" s="4">
        <f t="shared" si="2"/>
        <v>109.85787125599772</v>
      </c>
      <c r="D109" s="4">
        <f>MAX(C109,SQRT($G$1^2-2*$E$2*IF(B109&lt;1/2/$B$1,B109,B109-1/2/$B$1)/'AL17150-10B Design tool'!$C$12*10^6))</f>
        <v>116.22581870364836</v>
      </c>
      <c r="E109" s="2"/>
      <c r="F109" s="2"/>
      <c r="G109" s="2"/>
    </row>
    <row r="110" spans="1:7">
      <c r="A110" s="2">
        <v>105</v>
      </c>
      <c r="B110" s="5">
        <f t="shared" si="3"/>
        <v>6.9999999999999828E-3</v>
      </c>
      <c r="C110" s="4">
        <f t="shared" si="2"/>
        <v>111.43666874487752</v>
      </c>
      <c r="D110" s="4">
        <f>MAX(C110,SQRT($G$1^2-2*$E$2*IF(B110&lt;1/2/$B$1,B110,B110-1/2/$B$1)/'AL17150-10B Design tool'!$C$12*10^6))</f>
        <v>116.11463129166799</v>
      </c>
      <c r="E110" s="2"/>
      <c r="F110" s="2"/>
      <c r="G110" s="2"/>
    </row>
    <row r="111" spans="1:7">
      <c r="A111" s="2">
        <v>106</v>
      </c>
      <c r="B111" s="5">
        <f t="shared" si="3"/>
        <v>7.0666666666666491E-3</v>
      </c>
      <c r="C111" s="4">
        <f t="shared" si="2"/>
        <v>112.94515178866021</v>
      </c>
      <c r="D111" s="4">
        <f>MAX(C111,SQRT($G$1^2-2*$E$2*IF(B111&lt;1/2/$B$1,B111,B111-1/2/$B$1)/'AL17150-10B Design tool'!$C$12*10^6))</f>
        <v>116.00333730831484</v>
      </c>
      <c r="E111" s="2"/>
      <c r="F111" s="2"/>
      <c r="G111" s="2"/>
    </row>
    <row r="112" spans="1:7">
      <c r="A112" s="2">
        <v>107</v>
      </c>
      <c r="B112" s="5">
        <f t="shared" si="3"/>
        <v>7.1333333333333153E-3</v>
      </c>
      <c r="C112" s="4">
        <f t="shared" si="2"/>
        <v>114.38236856287584</v>
      </c>
      <c r="D112" s="4">
        <f>MAX(C112,SQRT($G$1^2-2*$E$2*IF(B112&lt;1/2/$B$1,B112,B112-1/2/$B$1)/'AL17150-10B Design tool'!$C$12*10^6))</f>
        <v>115.8919364465593</v>
      </c>
      <c r="E112" s="2"/>
      <c r="F112" s="2"/>
      <c r="G112" s="2"/>
    </row>
    <row r="113" spans="1:7">
      <c r="A113" s="2">
        <v>108</v>
      </c>
      <c r="B113" s="5">
        <f t="shared" si="3"/>
        <v>7.1999999999999816E-3</v>
      </c>
      <c r="C113" s="4">
        <f t="shared" si="2"/>
        <v>115.74741221073209</v>
      </c>
      <c r="D113" s="4">
        <f>MAX(C113,SQRT($G$1^2-2*$E$2*IF(B113&lt;1/2/$B$1,B113,B113-1/2/$B$1)/'AL17150-10B Design tool'!$C$12*10^6))</f>
        <v>115.78042839789462</v>
      </c>
      <c r="E113" s="2"/>
      <c r="F113" s="2"/>
      <c r="G113" s="2"/>
    </row>
    <row r="114" spans="1:7">
      <c r="A114" s="2">
        <v>109</v>
      </c>
      <c r="B114" s="5">
        <f t="shared" si="3"/>
        <v>7.2666666666666479E-3</v>
      </c>
      <c r="C114" s="4">
        <f t="shared" si="2"/>
        <v>117.03942141532393</v>
      </c>
      <c r="D114" s="4">
        <f>MAX(C114,SQRT($G$1^2-2*$E$2*IF(B114&lt;1/2/$B$1,B114,B114-1/2/$B$1)/'AL17150-10B Design tool'!$C$12*10^6))</f>
        <v>117.03942141532393</v>
      </c>
      <c r="E114" s="2"/>
      <c r="F114" s="2"/>
      <c r="G114" s="2"/>
    </row>
    <row r="115" spans="1:7">
      <c r="A115" s="2">
        <v>110</v>
      </c>
      <c r="B115" s="5">
        <f t="shared" si="3"/>
        <v>7.3333333333333141E-3</v>
      </c>
      <c r="C115" s="4">
        <f t="shared" si="2"/>
        <v>118.25758094310835</v>
      </c>
      <c r="D115" s="4">
        <f>MAX(C115,SQRT($G$1^2-2*$E$2*IF(B115&lt;1/2/$B$1,B115,B115-1/2/$B$1)/'AL17150-10B Design tool'!$C$12*10^6))</f>
        <v>118.25758094310835</v>
      </c>
      <c r="E115" s="2"/>
      <c r="F115" s="2"/>
      <c r="G115" s="2"/>
    </row>
    <row r="116" spans="1:7">
      <c r="A116" s="2">
        <v>111</v>
      </c>
      <c r="B116" s="5">
        <f t="shared" si="3"/>
        <v>7.3999999999999804E-3</v>
      </c>
      <c r="C116" s="4">
        <f t="shared" si="2"/>
        <v>119.40112215830145</v>
      </c>
      <c r="D116" s="4">
        <f>MAX(C116,SQRT($G$1^2-2*$E$2*IF(B116&lt;1/2/$B$1,B116,B116-1/2/$B$1)/'AL17150-10B Design tool'!$C$12*10^6))</f>
        <v>119.40112215830145</v>
      </c>
      <c r="E116" s="2"/>
      <c r="F116" s="2"/>
      <c r="G116" s="2"/>
    </row>
    <row r="117" spans="1:7">
      <c r="A117" s="2">
        <v>112</v>
      </c>
      <c r="B117" s="5">
        <f t="shared" si="3"/>
        <v>7.4666666666666466E-3</v>
      </c>
      <c r="C117" s="4">
        <f t="shared" si="2"/>
        <v>120.46932350787318</v>
      </c>
      <c r="D117" s="4">
        <f>MAX(C117,SQRT($G$1^2-2*$E$2*IF(B117&lt;1/2/$B$1,B117,B117-1/2/$B$1)/'AL17150-10B Design tool'!$C$12*10^6))</f>
        <v>120.46932350787318</v>
      </c>
      <c r="E117" s="2"/>
      <c r="F117" s="2"/>
      <c r="G117" s="2"/>
    </row>
    <row r="118" spans="1:7">
      <c r="A118" s="2">
        <v>113</v>
      </c>
      <c r="B118" s="5">
        <f t="shared" si="3"/>
        <v>7.5333333333333129E-3</v>
      </c>
      <c r="C118" s="4">
        <f t="shared" si="2"/>
        <v>121.46151097683374</v>
      </c>
      <c r="D118" s="4">
        <f>MAX(C118,SQRT($G$1^2-2*$E$2*IF(B118&lt;1/2/$B$1,B118,B118-1/2/$B$1)/'AL17150-10B Design tool'!$C$12*10^6))</f>
        <v>121.46151097683374</v>
      </c>
      <c r="E118" s="2"/>
      <c r="F118" s="2"/>
      <c r="G118" s="2"/>
    </row>
    <row r="119" spans="1:7">
      <c r="A119" s="2">
        <v>114</v>
      </c>
      <c r="B119" s="5">
        <f t="shared" si="3"/>
        <v>7.5999999999999792E-3</v>
      </c>
      <c r="C119" s="4">
        <f t="shared" si="2"/>
        <v>122.3770585135244</v>
      </c>
      <c r="D119" s="4">
        <f>MAX(C119,SQRT($G$1^2-2*$E$2*IF(B119&lt;1/2/$B$1,B119,B119-1/2/$B$1)/'AL17150-10B Design tool'!$C$12*10^6))</f>
        <v>122.3770585135244</v>
      </c>
      <c r="E119" s="2"/>
      <c r="F119" s="2"/>
      <c r="G119" s="2"/>
    </row>
    <row r="120" spans="1:7">
      <c r="A120" s="2">
        <v>115</v>
      </c>
      <c r="B120" s="5">
        <f t="shared" si="3"/>
        <v>7.6666666666666454E-3</v>
      </c>
      <c r="C120" s="4">
        <f t="shared" si="2"/>
        <v>123.21538842464429</v>
      </c>
      <c r="D120" s="4">
        <f>MAX(C120,SQRT($G$1^2-2*$E$2*IF(B120&lt;1/2/$B$1,B120,B120-1/2/$B$1)/'AL17150-10B Design tool'!$C$12*10^6))</f>
        <v>123.21538842464429</v>
      </c>
      <c r="E120" s="2"/>
      <c r="F120" s="2"/>
      <c r="G120" s="2"/>
    </row>
    <row r="121" spans="1:7">
      <c r="A121" s="2">
        <v>116</v>
      </c>
      <c r="B121" s="5">
        <f t="shared" si="3"/>
        <v>7.7333333333333117E-3</v>
      </c>
      <c r="C121" s="4">
        <f t="shared" si="2"/>
        <v>123.97597173976409</v>
      </c>
      <c r="D121" s="4">
        <f>MAX(C121,SQRT($G$1^2-2*$E$2*IF(B121&lt;1/2/$B$1,B121,B121-1/2/$B$1)/'AL17150-10B Design tool'!$C$12*10^6))</f>
        <v>123.97597173976409</v>
      </c>
      <c r="E121" s="2"/>
      <c r="F121" s="2"/>
      <c r="G121" s="2"/>
    </row>
    <row r="122" spans="1:7">
      <c r="A122" s="2">
        <v>117</v>
      </c>
      <c r="B122" s="5">
        <f t="shared" si="3"/>
        <v>7.799999999999978E-3</v>
      </c>
      <c r="C122" s="4">
        <f t="shared" si="2"/>
        <v>124.65832854509641</v>
      </c>
      <c r="D122" s="4">
        <f>MAX(C122,SQRT($G$1^2-2*$E$2*IF(B122&lt;1/2/$B$1,B122,B122-1/2/$B$1)/'AL17150-10B Design tool'!$C$12*10^6))</f>
        <v>124.65832854509641</v>
      </c>
      <c r="E122" s="2"/>
      <c r="F122" s="2"/>
      <c r="G122" s="2"/>
    </row>
    <row r="123" spans="1:7">
      <c r="A123" s="2">
        <v>118</v>
      </c>
      <c r="B123" s="5">
        <f t="shared" si="3"/>
        <v>7.8666666666666451E-3</v>
      </c>
      <c r="C123" s="4">
        <f t="shared" si="2"/>
        <v>125.26202828631237</v>
      </c>
      <c r="D123" s="4">
        <f>MAX(C123,SQRT($G$1^2-2*$E$2*IF(B123&lt;1/2/$B$1,B123,B123-1/2/$B$1)/'AL17150-10B Design tool'!$C$12*10^6))</f>
        <v>125.26202828631237</v>
      </c>
      <c r="E123" s="2"/>
      <c r="F123" s="2"/>
      <c r="G123" s="2"/>
    </row>
    <row r="124" spans="1:7">
      <c r="A124" s="2">
        <v>119</v>
      </c>
      <c r="B124" s="5">
        <f t="shared" si="3"/>
        <v>7.9333333333333114E-3</v>
      </c>
      <c r="C124" s="4">
        <f t="shared" si="2"/>
        <v>125.78669004021326</v>
      </c>
      <c r="D124" s="4">
        <f>MAX(C124,SQRT($G$1^2-2*$E$2*IF(B124&lt;1/2/$B$1,B124,B124-1/2/$B$1)/'AL17150-10B Design tool'!$C$12*10^6))</f>
        <v>125.78669004021326</v>
      </c>
      <c r="E124" s="2"/>
      <c r="F124" s="2"/>
      <c r="G124" s="2"/>
    </row>
    <row r="125" spans="1:7">
      <c r="A125" s="2">
        <v>120</v>
      </c>
      <c r="B125" s="5">
        <f t="shared" si="3"/>
        <v>7.9999999999999776E-3</v>
      </c>
      <c r="C125" s="4">
        <f t="shared" si="2"/>
        <v>126.23198275508601</v>
      </c>
      <c r="D125" s="4">
        <f>MAX(C125,SQRT($G$1^2-2*$E$2*IF(B125&lt;1/2/$B$1,B125,B125-1/2/$B$1)/'AL17150-10B Design tool'!$C$12*10^6))</f>
        <v>126.23198275508601</v>
      </c>
      <c r="E125" s="2"/>
      <c r="F125" s="2"/>
      <c r="G125" s="2"/>
    </row>
    <row r="126" spans="1:7">
      <c r="A126" s="2">
        <v>121</v>
      </c>
      <c r="B126" s="5">
        <f t="shared" si="3"/>
        <v>8.0666666666666439E-3</v>
      </c>
      <c r="C126" s="4">
        <f t="shared" si="2"/>
        <v>126.5976254595905</v>
      </c>
      <c r="D126" s="4">
        <f>MAX(C126,SQRT($G$1^2-2*$E$2*IF(B126&lt;1/2/$B$1,B126,B126-1/2/$B$1)/'AL17150-10B Design tool'!$C$12*10^6))</f>
        <v>126.5976254595905</v>
      </c>
      <c r="E126" s="2"/>
      <c r="F126" s="2"/>
      <c r="G126" s="2"/>
    </row>
    <row r="127" spans="1:7">
      <c r="A127" s="2">
        <v>122</v>
      </c>
      <c r="B127" s="5">
        <f t="shared" si="3"/>
        <v>8.1333333333333101E-3</v>
      </c>
      <c r="C127" s="4">
        <f t="shared" si="2"/>
        <v>126.88338744004733</v>
      </c>
      <c r="D127" s="4">
        <f>MAX(C127,SQRT($G$1^2-2*$E$2*IF(B127&lt;1/2/$B$1,B127,B127-1/2/$B$1)/'AL17150-10B Design tool'!$C$12*10^6))</f>
        <v>126.88338744004733</v>
      </c>
      <c r="E127" s="2"/>
      <c r="F127" s="2"/>
      <c r="G127" s="2"/>
    </row>
    <row r="128" spans="1:7">
      <c r="A128" s="2">
        <v>123</v>
      </c>
      <c r="B128" s="5">
        <f t="shared" si="3"/>
        <v>8.1999999999999764E-3</v>
      </c>
      <c r="C128" s="4">
        <f t="shared" si="2"/>
        <v>127.08908838601367</v>
      </c>
      <c r="D128" s="4">
        <f>MAX(C128,SQRT($G$1^2-2*$E$2*IF(B128&lt;1/2/$B$1,B128,B128-1/2/$B$1)/'AL17150-10B Design tool'!$C$12*10^6))</f>
        <v>127.08908838601367</v>
      </c>
      <c r="E128" s="2"/>
      <c r="F128" s="2"/>
      <c r="G128" s="2"/>
    </row>
    <row r="129" spans="1:7">
      <c r="A129" s="2">
        <v>124</v>
      </c>
      <c r="B129" s="5">
        <f t="shared" si="3"/>
        <v>8.2666666666666427E-3</v>
      </c>
      <c r="C129" s="4">
        <f t="shared" si="2"/>
        <v>127.21459850405589</v>
      </c>
      <c r="D129" s="4">
        <f>MAX(C129,SQRT($G$1^2-2*$E$2*IF(B129&lt;1/2/$B$1,B129,B129-1/2/$B$1)/'AL17150-10B Design tool'!$C$12*10^6))</f>
        <v>127.21459850405589</v>
      </c>
      <c r="E129" s="2"/>
      <c r="F129" s="2"/>
      <c r="G129" s="2"/>
    </row>
    <row r="130" spans="1:7">
      <c r="A130" s="2">
        <v>125</v>
      </c>
      <c r="B130" s="5">
        <f t="shared" si="3"/>
        <v>8.3333333333333089E-3</v>
      </c>
      <c r="C130" s="4">
        <f t="shared" si="2"/>
        <v>127.25983859964667</v>
      </c>
      <c r="D130" s="4">
        <f>MAX(C130,SQRT($G$1^2-2*$E$2*IF(B130&lt;1/2/$B$1,B130,B130-1/2/$B$1)/'AL17150-10B Design tool'!$C$12*10^6))</f>
        <v>127.25983859964667</v>
      </c>
      <c r="E130" s="2"/>
      <c r="F130" s="2"/>
      <c r="G130" s="2"/>
    </row>
    <row r="131" spans="1:7">
      <c r="A131" s="2">
        <v>126</v>
      </c>
      <c r="B131" s="5">
        <f t="shared" si="3"/>
        <v>8.3999999999999752E-3</v>
      </c>
      <c r="C131" s="4">
        <f t="shared" si="2"/>
        <v>127.22478012713536</v>
      </c>
      <c r="D131" s="4">
        <f>MAX(C131,SQRT($G$1^2-2*$E$2*IF(B131&lt;1/2/$B$1,B131,B131-1/2/$B$1)/'AL17150-10B Design tool'!$C$12*10^6))</f>
        <v>127.22478012713536</v>
      </c>
      <c r="E131" s="2"/>
      <c r="F131" s="2"/>
      <c r="G131" s="2"/>
    </row>
    <row r="132" spans="1:7">
      <c r="A132" s="2">
        <v>127</v>
      </c>
      <c r="B132" s="5">
        <f t="shared" si="3"/>
        <v>8.4666666666666415E-3</v>
      </c>
      <c r="C132" s="4">
        <f t="shared" si="2"/>
        <v>127.10944520775968</v>
      </c>
      <c r="D132" s="4">
        <f>MAX(C132,SQRT($G$1^2-2*$E$2*IF(B132&lt;1/2/$B$1,B132,B132-1/2/$B$1)/'AL17150-10B Design tool'!$C$12*10^6))</f>
        <v>127.10944520775968</v>
      </c>
      <c r="E132" s="2"/>
      <c r="F132" s="2"/>
      <c r="G132" s="2"/>
    </row>
    <row r="133" spans="1:7">
      <c r="A133" s="2">
        <v>128</v>
      </c>
      <c r="B133" s="5">
        <f t="shared" si="3"/>
        <v>8.5333333333333077E-3</v>
      </c>
      <c r="C133" s="4">
        <f t="shared" si="2"/>
        <v>126.91390661568765</v>
      </c>
      <c r="D133" s="4">
        <f>MAX(C133,SQRT($G$1^2-2*$E$2*IF(B133&lt;1/2/$B$1,B133,B133-1/2/$B$1)/'AL17150-10B Design tool'!$C$12*10^6))</f>
        <v>126.95514010862264</v>
      </c>
      <c r="E133" s="2"/>
      <c r="F133" s="2"/>
      <c r="G133" s="2"/>
    </row>
    <row r="134" spans="1:7">
      <c r="A134" s="2">
        <v>129</v>
      </c>
      <c r="B134" s="5">
        <f t="shared" si="3"/>
        <v>8.599999999999974E-3</v>
      </c>
      <c r="C134" s="4">
        <f t="shared" ref="C134:C197" si="4">$G$1*ABS(COS(6.28*$B$1*B134))</f>
        <v>126.63828773209849</v>
      </c>
      <c r="D134" s="4">
        <f>MAX(C134,SQRT($G$1^2-2*$E$2*IF(B134&lt;1/2/$B$1,B134,B134-1/2/$B$1)/'AL17150-10B Design tool'!$C$12*10^6))</f>
        <v>126.85335733305081</v>
      </c>
      <c r="E134" s="2"/>
      <c r="F134" s="2"/>
      <c r="G134" s="2"/>
    </row>
    <row r="135" spans="1:7">
      <c r="A135" s="2">
        <v>130</v>
      </c>
      <c r="B135" s="5">
        <f t="shared" ref="B135:B198" si="5">B134+1/250/$B$1</f>
        <v>8.6666666666666402E-3</v>
      </c>
      <c r="C135" s="4">
        <f t="shared" si="4"/>
        <v>126.28276246733138</v>
      </c>
      <c r="D135" s="4">
        <f>MAX(C135,SQRT($G$1^2-2*$E$2*IF(B135&lt;1/2/$B$1,B135,B135-1/2/$B$1)/'AL17150-10B Design tool'!$C$12*10^6))</f>
        <v>126.75149282487106</v>
      </c>
      <c r="E135" s="2"/>
      <c r="F135" s="2"/>
      <c r="G135" s="2"/>
    </row>
    <row r="136" spans="1:7">
      <c r="A136" s="2">
        <v>131</v>
      </c>
      <c r="B136" s="5">
        <f t="shared" si="5"/>
        <v>8.7333333333333065E-3</v>
      </c>
      <c r="C136" s="4">
        <f t="shared" si="4"/>
        <v>125.8475551511513</v>
      </c>
      <c r="D136" s="4">
        <f>MAX(C136,SQRT($G$1^2-2*$E$2*IF(B136&lt;1/2/$B$1,B136,B136-1/2/$B$1)/'AL17150-10B Design tool'!$C$12*10^6))</f>
        <v>126.64954638687028</v>
      </c>
      <c r="E136" s="2"/>
      <c r="F136" s="2"/>
      <c r="G136" s="2"/>
    </row>
    <row r="137" spans="1:7">
      <c r="A137" s="2">
        <v>132</v>
      </c>
      <c r="B137" s="5">
        <f t="shared" si="5"/>
        <v>8.7999999999999728E-3</v>
      </c>
      <c r="C137" s="4">
        <f t="shared" si="4"/>
        <v>125.33294039120116</v>
      </c>
      <c r="D137" s="4">
        <f>MAX(C137,SQRT($G$1^2-2*$E$2*IF(B137&lt;1/2/$B$1,B137,B137-1/2/$B$1)/'AL17150-10B Design tool'!$C$12*10^6))</f>
        <v>126.54751782104094</v>
      </c>
      <c r="E137" s="2"/>
      <c r="F137" s="2"/>
      <c r="G137" s="2"/>
    </row>
    <row r="138" spans="1:7">
      <c r="A138" s="2">
        <v>133</v>
      </c>
      <c r="B138" s="5">
        <f t="shared" si="5"/>
        <v>8.866666666666639E-3</v>
      </c>
      <c r="C138" s="4">
        <f t="shared" si="4"/>
        <v>124.73924289972959</v>
      </c>
      <c r="D138" s="4">
        <f>MAX(C138,SQRT($G$1^2-2*$E$2*IF(B138&lt;1/2/$B$1,B138,B138-1/2/$B$1)/'AL17150-10B Design tool'!$C$12*10^6))</f>
        <v>126.44540692857666</v>
      </c>
      <c r="E138" s="2"/>
      <c r="F138" s="2"/>
      <c r="G138" s="2"/>
    </row>
    <row r="139" spans="1:7">
      <c r="A139" s="2">
        <v>134</v>
      </c>
      <c r="B139" s="5">
        <f t="shared" si="5"/>
        <v>8.9333333333333053E-3</v>
      </c>
      <c r="C139" s="4">
        <f t="shared" si="4"/>
        <v>124.06683728870348</v>
      </c>
      <c r="D139" s="4">
        <f>MAX(C139,SQRT($G$1^2-2*$E$2*IF(B139&lt;1/2/$B$1,B139,B139-1/2/$B$1)/'AL17150-10B Design tool'!$C$12*10^6))</f>
        <v>126.34321350986767</v>
      </c>
      <c r="E139" s="2"/>
      <c r="F139" s="2"/>
      <c r="G139" s="2"/>
    </row>
    <row r="140" spans="1:7">
      <c r="A140" s="2">
        <v>135</v>
      </c>
      <c r="B140" s="5">
        <f t="shared" si="5"/>
        <v>8.9999999999999716E-3</v>
      </c>
      <c r="C140" s="4">
        <f t="shared" si="4"/>
        <v>123.31614783343508</v>
      </c>
      <c r="D140" s="4">
        <f>MAX(C140,SQRT($G$1^2-2*$E$2*IF(B140&lt;1/2/$B$1,B140,B140-1/2/$B$1)/'AL17150-10B Design tool'!$C$12*10^6))</f>
        <v>126.24093736449629</v>
      </c>
      <c r="E140" s="2"/>
      <c r="F140" s="2"/>
      <c r="G140" s="2"/>
    </row>
    <row r="141" spans="1:7">
      <c r="A141" s="2">
        <v>136</v>
      </c>
      <c r="B141" s="5">
        <f t="shared" si="5"/>
        <v>9.0666666666666378E-3</v>
      </c>
      <c r="C141" s="4">
        <f t="shared" si="4"/>
        <v>122.48764820487199</v>
      </c>
      <c r="D141" s="4">
        <f>MAX(C141,SQRT($G$1^2-2*$E$2*IF(B141&lt;1/2/$B$1,B141,B141-1/2/$B$1)/'AL17150-10B Design tool'!$C$12*10^6))</f>
        <v>126.13857829123231</v>
      </c>
      <c r="E141" s="2"/>
      <c r="F141" s="2"/>
      <c r="G141" s="2"/>
    </row>
    <row r="142" spans="1:7">
      <c r="A142" s="2">
        <v>137</v>
      </c>
      <c r="B142" s="5">
        <f t="shared" si="5"/>
        <v>9.1333333333333041E-3</v>
      </c>
      <c r="C142" s="4">
        <f t="shared" si="4"/>
        <v>121.58186117071988</v>
      </c>
      <c r="D142" s="4">
        <f>MAX(C142,SQRT($G$1^2-2*$E$2*IF(B142&lt;1/2/$B$1,B142,B142-1/2/$B$1)/'AL17150-10B Design tool'!$C$12*10^6))</f>
        <v>126.03613608802837</v>
      </c>
      <c r="E142" s="2"/>
      <c r="F142" s="2"/>
      <c r="G142" s="2"/>
    </row>
    <row r="143" spans="1:7">
      <c r="A143" s="2">
        <v>138</v>
      </c>
      <c r="B143" s="5">
        <f t="shared" si="5"/>
        <v>9.1999999999999704E-3</v>
      </c>
      <c r="C143" s="4">
        <f t="shared" si="4"/>
        <v>120.59935826558579</v>
      </c>
      <c r="D143" s="4">
        <f>MAX(C143,SQRT($G$1^2-2*$E$2*IF(B143&lt;1/2/$B$1,B143,B143-1/2/$B$1)/'AL17150-10B Design tool'!$C$12*10^6))</f>
        <v>125.93361055201537</v>
      </c>
      <c r="E143" s="2"/>
      <c r="F143" s="2"/>
      <c r="G143" s="2"/>
    </row>
    <row r="144" spans="1:7">
      <c r="A144" s="2">
        <v>139</v>
      </c>
      <c r="B144" s="5">
        <f t="shared" si="5"/>
        <v>9.2666666666666366E-3</v>
      </c>
      <c r="C144" s="4">
        <f t="shared" si="4"/>
        <v>119.54075943035059</v>
      </c>
      <c r="D144" s="4">
        <f>MAX(C144,SQRT($G$1^2-2*$E$2*IF(B144&lt;1/2/$B$1,B144,B144-1/2/$B$1)/'AL17150-10B Design tool'!$C$12*10^6))</f>
        <v>125.83100147949766</v>
      </c>
      <c r="E144" s="2"/>
      <c r="F144" s="2"/>
      <c r="G144" s="2"/>
    </row>
    <row r="145" spans="1:7">
      <c r="A145" s="2">
        <v>140</v>
      </c>
      <c r="B145" s="5">
        <f t="shared" si="5"/>
        <v>9.3333333333333029E-3</v>
      </c>
      <c r="C145" s="4">
        <f t="shared" si="4"/>
        <v>118.40673262099784</v>
      </c>
      <c r="D145" s="4">
        <f>MAX(C145,SQRT($G$1^2-2*$E$2*IF(B145&lt;1/2/$B$1,B145,B145-1/2/$B$1)/'AL17150-10B Design tool'!$C$12*10^6))</f>
        <v>125.72830866594845</v>
      </c>
      <c r="E145" s="2"/>
      <c r="F145" s="2"/>
      <c r="G145" s="2"/>
    </row>
    <row r="146" spans="1:7">
      <c r="A146" s="2">
        <v>141</v>
      </c>
      <c r="B146" s="5">
        <f t="shared" si="5"/>
        <v>9.3999999999999691E-3</v>
      </c>
      <c r="C146" s="4">
        <f t="shared" si="4"/>
        <v>117.19799338714625</v>
      </c>
      <c r="D146" s="4">
        <f>MAX(C146,SQRT($G$1^2-2*$E$2*IF(B146&lt;1/2/$B$1,B146,B146-1/2/$B$1)/'AL17150-10B Design tool'!$C$12*10^6))</f>
        <v>125.62553190600498</v>
      </c>
      <c r="E146" s="2"/>
      <c r="F146" s="2"/>
      <c r="G146" s="2"/>
    </row>
    <row r="147" spans="1:7">
      <c r="A147" s="2">
        <v>142</v>
      </c>
      <c r="B147" s="5">
        <f t="shared" si="5"/>
        <v>9.4666666666666354E-3</v>
      </c>
      <c r="C147" s="4">
        <f t="shared" si="4"/>
        <v>115.91530442055117</v>
      </c>
      <c r="D147" s="4">
        <f>MAX(C147,SQRT($G$1^2-2*$E$2*IF(B147&lt;1/2/$B$1,B147,B147-1/2/$B$1)/'AL17150-10B Design tool'!$C$12*10^6))</f>
        <v>125.52267099346373</v>
      </c>
      <c r="E147" s="2"/>
      <c r="F147" s="2"/>
      <c r="G147" s="2"/>
    </row>
    <row r="148" spans="1:7">
      <c r="A148" s="2">
        <v>143</v>
      </c>
      <c r="B148" s="5">
        <f t="shared" si="5"/>
        <v>9.5333333333333017E-3</v>
      </c>
      <c r="C148" s="4">
        <f t="shared" si="4"/>
        <v>114.55947507386041</v>
      </c>
      <c r="D148" s="4">
        <f>MAX(C148,SQRT($G$1^2-2*$E$2*IF(B148&lt;1/2/$B$1,B148,B148-1/2/$B$1)/'AL17150-10B Design tool'!$C$12*10^6))</f>
        <v>125.41972572127564</v>
      </c>
      <c r="E148" s="2"/>
      <c r="F148" s="2"/>
      <c r="G148" s="2"/>
    </row>
    <row r="149" spans="1:7">
      <c r="A149" s="2">
        <v>144</v>
      </c>
      <c r="B149" s="5">
        <f t="shared" si="5"/>
        <v>9.5999999999999679E-3</v>
      </c>
      <c r="C149" s="4">
        <f t="shared" si="4"/>
        <v>113.13136084992809</v>
      </c>
      <c r="D149" s="4">
        <f>MAX(C149,SQRT($G$1^2-2*$E$2*IF(B149&lt;1/2/$B$1,B149,B149-1/2/$B$1)/'AL17150-10B Design tool'!$C$12*10^6))</f>
        <v>125.31669588154116</v>
      </c>
      <c r="E149" s="2"/>
      <c r="F149" s="2"/>
      <c r="G149" s="2"/>
    </row>
    <row r="150" spans="1:7">
      <c r="A150" s="2">
        <v>145</v>
      </c>
      <c r="B150" s="5">
        <f t="shared" si="5"/>
        <v>9.6666666666666342E-3</v>
      </c>
      <c r="C150" s="4">
        <f t="shared" si="4"/>
        <v>111.63186286200821</v>
      </c>
      <c r="D150" s="4">
        <f>MAX(C150,SQRT($G$1^2-2*$E$2*IF(B150&lt;1/2/$B$1,B150,B150-1/2/$B$1)/'AL17150-10B Design tool'!$C$12*10^6))</f>
        <v>125.21358126550547</v>
      </c>
      <c r="E150" s="2"/>
      <c r="F150" s="2"/>
      <c r="G150" s="2"/>
    </row>
    <row r="151" spans="1:7">
      <c r="A151" s="2">
        <v>146</v>
      </c>
      <c r="B151" s="5">
        <f t="shared" si="5"/>
        <v>9.7333333333333005E-3</v>
      </c>
      <c r="C151" s="4">
        <f t="shared" si="4"/>
        <v>110.06192726516923</v>
      </c>
      <c r="D151" s="4">
        <f>MAX(C151,SQRT($G$1^2-2*$E$2*IF(B151&lt;1/2/$B$1,B151,B151-1/2/$B$1)/'AL17150-10B Design tool'!$C$12*10^6))</f>
        <v>125.11038166355344</v>
      </c>
      <c r="E151" s="2"/>
      <c r="F151" s="2"/>
      <c r="G151" s="2"/>
    </row>
    <row r="152" spans="1:7">
      <c r="A152" s="2">
        <v>147</v>
      </c>
      <c r="B152" s="5">
        <f t="shared" si="5"/>
        <v>9.7999999999999667E-3</v>
      </c>
      <c r="C152" s="4">
        <f t="shared" si="4"/>
        <v>108.42254465928796</v>
      </c>
      <c r="D152" s="4">
        <f>MAX(C152,SQRT($G$1^2-2*$E$2*IF(B152&lt;1/2/$B$1,B152,B152-1/2/$B$1)/'AL17150-10B Design tool'!$C$12*10^6))</f>
        <v>125.00709686520472</v>
      </c>
      <c r="E152" s="2"/>
      <c r="F152" s="2"/>
      <c r="G152" s="2"/>
    </row>
    <row r="153" spans="1:7">
      <c r="A153" s="2">
        <v>148</v>
      </c>
      <c r="B153" s="5">
        <f t="shared" si="5"/>
        <v>9.866666666666633E-3</v>
      </c>
      <c r="C153" s="4">
        <f t="shared" si="4"/>
        <v>106.71474946399965</v>
      </c>
      <c r="D153" s="4">
        <f>MAX(C153,SQRT($G$1^2-2*$E$2*IF(B153&lt;1/2/$B$1,B153,B153-1/2/$B$1)/'AL17150-10B Design tool'!$C$12*10^6))</f>
        <v>124.90372665910871</v>
      </c>
      <c r="E153" s="2"/>
      <c r="F153" s="2"/>
      <c r="G153" s="2"/>
    </row>
    <row r="154" spans="1:7">
      <c r="A154" s="2">
        <v>149</v>
      </c>
      <c r="B154" s="5">
        <f t="shared" si="5"/>
        <v>9.9333333333332993E-3</v>
      </c>
      <c r="C154" s="4">
        <f t="shared" si="4"/>
        <v>104.93961926599856</v>
      </c>
      <c r="D154" s="4">
        <f>MAX(C154,SQRT($G$1^2-2*$E$2*IF(B154&lt;1/2/$B$1,B154,B154-1/2/$B$1)/'AL17150-10B Design tool'!$C$12*10^6))</f>
        <v>124.80027083303951</v>
      </c>
      <c r="E154" s="2"/>
      <c r="F154" s="2"/>
      <c r="G154" s="2"/>
    </row>
    <row r="155" spans="1:7">
      <c r="A155" s="2">
        <v>150</v>
      </c>
      <c r="B155" s="5">
        <f t="shared" si="5"/>
        <v>9.9999999999999655E-3</v>
      </c>
      <c r="C155" s="4">
        <f t="shared" si="4"/>
        <v>103.09827413910111</v>
      </c>
      <c r="D155" s="4">
        <f>MAX(C155,SQRT($G$1^2-2*$E$2*IF(B155&lt;1/2/$B$1,B155,B155-1/2/$B$1)/'AL17150-10B Design tool'!$C$12*10^6))</f>
        <v>124.69672917389083</v>
      </c>
      <c r="E155" s="2"/>
      <c r="F155" s="2"/>
      <c r="G155" s="2"/>
    </row>
    <row r="156" spans="1:7">
      <c r="A156" s="2">
        <v>151</v>
      </c>
      <c r="B156" s="5">
        <f t="shared" si="5"/>
        <v>1.0066666666666632E-2</v>
      </c>
      <c r="C156" s="4">
        <f t="shared" si="4"/>
        <v>101.19187593750021</v>
      </c>
      <c r="D156" s="4">
        <f>MAX(C156,SQRT($G$1^2-2*$E$2*IF(B156&lt;1/2/$B$1,B156,B156-1/2/$B$1)/'AL17150-10B Design tool'!$C$12*10^6))</f>
        <v>124.59310146767093</v>
      </c>
      <c r="E156" s="2"/>
      <c r="F156" s="2"/>
      <c r="G156" s="2"/>
    </row>
    <row r="157" spans="1:7">
      <c r="A157" s="2">
        <v>152</v>
      </c>
      <c r="B157" s="5">
        <f t="shared" si="5"/>
        <v>1.0133333333333298E-2</v>
      </c>
      <c r="C157" s="4">
        <f t="shared" si="4"/>
        <v>99.221627562657261</v>
      </c>
      <c r="D157" s="4">
        <f>MAX(C157,SQRT($G$1^2-2*$E$2*IF(B157&lt;1/2/$B$1,B157,B157-1/2/$B$1)/'AL17150-10B Design tool'!$C$12*10^6))</f>
        <v>124.48938749949737</v>
      </c>
      <c r="E157" s="2"/>
      <c r="F157" s="2"/>
      <c r="G157" s="2"/>
    </row>
    <row r="158" spans="1:7">
      <c r="A158" s="2">
        <v>153</v>
      </c>
      <c r="B158" s="5">
        <f t="shared" si="5"/>
        <v>1.0199999999999964E-2</v>
      </c>
      <c r="C158" s="4">
        <f t="shared" si="4"/>
        <v>97.188772204293741</v>
      </c>
      <c r="D158" s="4">
        <f>MAX(C158,SQRT($G$1^2-2*$E$2*IF(B158&lt;1/2/$B$1,B158,B158-1/2/$B$1)/'AL17150-10B Design tool'!$C$12*10^6))</f>
        <v>124.38558705359186</v>
      </c>
      <c r="E158" s="2"/>
      <c r="F158" s="2"/>
      <c r="G158" s="2"/>
    </row>
    <row r="159" spans="1:7">
      <c r="A159" s="2">
        <v>154</v>
      </c>
      <c r="B159" s="5">
        <f t="shared" si="5"/>
        <v>1.0266666666666631E-2</v>
      </c>
      <c r="C159" s="4">
        <f t="shared" si="4"/>
        <v>95.094592555961896</v>
      </c>
      <c r="D159" s="4">
        <f>MAX(C159,SQRT($G$1^2-2*$E$2*IF(B159&lt;1/2/$B$1,B159,B159-1/2/$B$1)/'AL17150-10B Design tool'!$C$12*10^6))</f>
        <v>124.28169991327502</v>
      </c>
      <c r="E159" s="2"/>
      <c r="F159" s="2"/>
      <c r="G159" s="2"/>
    </row>
    <row r="160" spans="1:7">
      <c r="A160" s="2">
        <v>155</v>
      </c>
      <c r="B160" s="5">
        <f t="shared" si="5"/>
        <v>1.0333333333333297E-2</v>
      </c>
      <c r="C160" s="4">
        <f t="shared" si="4"/>
        <v>92.940410005689259</v>
      </c>
      <c r="D160" s="4">
        <f>MAX(C160,SQRT($G$1^2-2*$E$2*IF(B160&lt;1/2/$B$1,B160,B160-1/2/$B$1)/'AL17150-10B Design tool'!$C$12*10^6))</f>
        <v>124.17772586096112</v>
      </c>
      <c r="E160" s="2"/>
      <c r="F160" s="2"/>
      <c r="G160" s="2"/>
    </row>
    <row r="161" spans="1:7">
      <c r="A161" s="2">
        <v>156</v>
      </c>
      <c r="B161" s="5">
        <f t="shared" si="5"/>
        <v>1.0399999999999963E-2</v>
      </c>
      <c r="C161" s="4">
        <f t="shared" si="4"/>
        <v>90.727583802207548</v>
      </c>
      <c r="D161" s="4">
        <f>MAX(C161,SQRT($G$1^2-2*$E$2*IF(B161&lt;1/2/$B$1,B161,B161-1/2/$B$1)/'AL17150-10B Design tool'!$C$12*10^6))</f>
        <v>124.07366467815271</v>
      </c>
      <c r="E161" s="2"/>
      <c r="F161" s="2"/>
      <c r="G161" s="2"/>
    </row>
    <row r="162" spans="1:7">
      <c r="A162" s="2">
        <v>157</v>
      </c>
      <c r="B162" s="5">
        <f t="shared" si="5"/>
        <v>1.0466666666666629E-2</v>
      </c>
      <c r="C162" s="4">
        <f t="shared" si="4"/>
        <v>88.457510197292322</v>
      </c>
      <c r="D162" s="4">
        <f>MAX(C162,SQRT($G$1^2-2*$E$2*IF(B162&lt;1/2/$B$1,B162,B162-1/2/$B$1)/'AL17150-10B Design tool'!$C$12*10^6))</f>
        <v>123.96951614543531</v>
      </c>
      <c r="E162" s="2"/>
      <c r="F162" s="2"/>
      <c r="G162" s="2"/>
    </row>
    <row r="163" spans="1:7">
      <c r="A163" s="2">
        <v>158</v>
      </c>
      <c r="B163" s="5">
        <f t="shared" si="5"/>
        <v>1.0533333333333296E-2</v>
      </c>
      <c r="C163" s="4">
        <f t="shared" si="4"/>
        <v>86.131621564754255</v>
      </c>
      <c r="D163" s="4">
        <f>MAX(C163,SQRT($G$1^2-2*$E$2*IF(B163&lt;1/2/$B$1,B163,B163-1/2/$B$1)/'AL17150-10B Design tool'!$C$12*10^6))</f>
        <v>123.86528004247199</v>
      </c>
      <c r="E163" s="2"/>
      <c r="F163" s="2"/>
      <c r="G163" s="2"/>
    </row>
    <row r="164" spans="1:7">
      <c r="A164" s="2">
        <v>159</v>
      </c>
      <c r="B164" s="5">
        <f t="shared" si="5"/>
        <v>1.0599999999999962E-2</v>
      </c>
      <c r="C164" s="4">
        <f t="shared" si="4"/>
        <v>83.751385496638164</v>
      </c>
      <c r="D164" s="4">
        <f>MAX(C164,SQRT($G$1^2-2*$E$2*IF(B164&lt;1/2/$B$1,B164,B164-1/2/$B$1)/'AL17150-10B Design tool'!$C$12*10^6))</f>
        <v>123.76095614799797</v>
      </c>
      <c r="E164" s="2"/>
      <c r="F164" s="2"/>
      <c r="G164" s="2"/>
    </row>
    <row r="165" spans="1:7">
      <c r="A165" s="2">
        <v>160</v>
      </c>
      <c r="B165" s="5">
        <f t="shared" si="5"/>
        <v>1.0666666666666628E-2</v>
      </c>
      <c r="C165" s="4">
        <f t="shared" si="4"/>
        <v>81.318303877200094</v>
      </c>
      <c r="D165" s="4">
        <f>MAX(C165,SQRT($G$1^2-2*$E$2*IF(B165&lt;1/2/$B$1,B165,B165-1/2/$B$1)/'AL17150-10B Design tool'!$C$12*10^6))</f>
        <v>123.65654423981509</v>
      </c>
      <c r="E165" s="2"/>
      <c r="F165" s="2"/>
      <c r="G165" s="2"/>
    </row>
    <row r="166" spans="1:7">
      <c r="A166" s="2">
        <v>161</v>
      </c>
      <c r="B166" s="5">
        <f t="shared" si="5"/>
        <v>1.0733333333333294E-2</v>
      </c>
      <c r="C166" s="4">
        <f t="shared" si="4"/>
        <v>78.833911935246377</v>
      </c>
      <c r="D166" s="4">
        <f>MAX(C166,SQRT($G$1^2-2*$E$2*IF(B166&lt;1/2/$B$1,B166,B166-1/2/$B$1)/'AL17150-10B Design tool'!$C$12*10^6))</f>
        <v>123.55204409478627</v>
      </c>
      <c r="E166" s="2"/>
      <c r="F166" s="2"/>
      <c r="G166" s="2"/>
    </row>
    <row r="167" spans="1:7">
      <c r="A167" s="2">
        <v>162</v>
      </c>
      <c r="B167" s="5">
        <f t="shared" si="5"/>
        <v>1.0799999999999961E-2</v>
      </c>
      <c r="C167" s="4">
        <f t="shared" si="4"/>
        <v>76.299777275433399</v>
      </c>
      <c r="D167" s="4">
        <f>MAX(C167,SQRT($G$1^2-2*$E$2*IF(B167&lt;1/2/$B$1,B167,B167-1/2/$B$1)/'AL17150-10B Design tool'!$C$12*10^6))</f>
        <v>123.44745548883006</v>
      </c>
      <c r="E167" s="2"/>
      <c r="F167" s="2"/>
      <c r="G167" s="2"/>
    </row>
    <row r="168" spans="1:7">
      <c r="A168" s="2">
        <v>163</v>
      </c>
      <c r="B168" s="5">
        <f t="shared" si="5"/>
        <v>1.0866666666666627E-2</v>
      </c>
      <c r="C168" s="4">
        <f t="shared" si="4"/>
        <v>73.717498889138014</v>
      </c>
      <c r="D168" s="4">
        <f>MAX(C168,SQRT($G$1^2-2*$E$2*IF(B168&lt;1/2/$B$1,B168,B168-1/2/$B$1)/'AL17150-10B Design tool'!$C$12*10^6))</f>
        <v>123.34277819691491</v>
      </c>
      <c r="E168" s="2"/>
      <c r="F168" s="2"/>
      <c r="G168" s="2"/>
    </row>
    <row r="169" spans="1:7">
      <c r="A169" s="2">
        <v>164</v>
      </c>
      <c r="B169" s="5">
        <f t="shared" si="5"/>
        <v>1.0933333333333293E-2</v>
      </c>
      <c r="C169" s="4">
        <f t="shared" si="4"/>
        <v>71.08870614552464</v>
      </c>
      <c r="D169" s="4">
        <f>MAX(C169,SQRT($G$1^2-2*$E$2*IF(B169&lt;1/2/$B$1,B169,B169-1/2/$B$1)/'AL17150-10B Design tool'!$C$12*10^6))</f>
        <v>123.23801199305356</v>
      </c>
      <c r="E169" s="2"/>
      <c r="F169" s="2"/>
      <c r="G169" s="2"/>
    </row>
    <row r="170" spans="1:7">
      <c r="A170" s="2">
        <v>165</v>
      </c>
      <c r="B170" s="5">
        <f t="shared" si="5"/>
        <v>1.0999999999999959E-2</v>
      </c>
      <c r="C170" s="4">
        <f t="shared" si="4"/>
        <v>68.415057763443215</v>
      </c>
      <c r="D170" s="4">
        <f>MAX(C170,SQRT($G$1^2-2*$E$2*IF(B170&lt;1/2/$B$1,B170,B170-1/2/$B$1)/'AL17150-10B Design tool'!$C$12*10^6))</f>
        <v>123.13315665029741</v>
      </c>
      <c r="E170" s="2"/>
      <c r="F170" s="2"/>
      <c r="G170" s="2"/>
    </row>
    <row r="171" spans="1:7">
      <c r="A171" s="2">
        <v>166</v>
      </c>
      <c r="B171" s="5">
        <f t="shared" si="5"/>
        <v>1.1066666666666626E-2</v>
      </c>
      <c r="C171" s="4">
        <f t="shared" si="4"/>
        <v>65.698240764809512</v>
      </c>
      <c r="D171" s="4">
        <f>MAX(C171,SQRT($G$1^2-2*$E$2*IF(B171&lt;1/2/$B$1,B171,B171-1/2/$B$1)/'AL17150-10B Design tool'!$C$12*10^6))</f>
        <v>123.02821194073067</v>
      </c>
      <c r="E171" s="2"/>
      <c r="F171" s="2"/>
      <c r="G171" s="2"/>
    </row>
    <row r="172" spans="1:7">
      <c r="A172" s="2">
        <v>167</v>
      </c>
      <c r="B172" s="5">
        <f t="shared" si="5"/>
        <v>1.1133333333333292E-2</v>
      </c>
      <c r="C172" s="4">
        <f t="shared" si="4"/>
        <v>62.93996941012518</v>
      </c>
      <c r="D172" s="4">
        <f>MAX(C172,SQRT($G$1^2-2*$E$2*IF(B172&lt;1/2/$B$1,B172,B172-1/2/$B$1)/'AL17150-10B Design tool'!$C$12*10^6))</f>
        <v>122.92317763546473</v>
      </c>
      <c r="E172" s="2"/>
      <c r="F172" s="2"/>
      <c r="G172" s="2"/>
    </row>
    <row r="173" spans="1:7">
      <c r="A173" s="2">
        <v>168</v>
      </c>
      <c r="B173" s="5">
        <f t="shared" si="5"/>
        <v>1.1199999999999958E-2</v>
      </c>
      <c r="C173" s="4">
        <f t="shared" si="4"/>
        <v>60.141984116812324</v>
      </c>
      <c r="D173" s="4">
        <f>MAX(C173,SQRT($G$1^2-2*$E$2*IF(B173&lt;1/2/$B$1,B173,B173-1/2/$B$1)/'AL17150-10B Design tool'!$C$12*10^6))</f>
        <v>122.81805350463213</v>
      </c>
      <c r="E173" s="2"/>
      <c r="F173" s="2"/>
      <c r="G173" s="2"/>
    </row>
    <row r="174" spans="1:7">
      <c r="A174" s="2">
        <v>169</v>
      </c>
      <c r="B174" s="5">
        <f t="shared" si="5"/>
        <v>1.1266666666666625E-2</v>
      </c>
      <c r="C174" s="4">
        <f t="shared" si="4"/>
        <v>57.306050361042438</v>
      </c>
      <c r="D174" s="4">
        <f>MAX(C174,SQRT($G$1^2-2*$E$2*IF(B174&lt;1/2/$B$1,B174,B174-1/2/$B$1)/'AL17150-10B Design tool'!$C$12*10^6))</f>
        <v>122.71283931738091</v>
      </c>
      <c r="E174" s="2"/>
      <c r="F174" s="2"/>
      <c r="G174" s="2"/>
    </row>
    <row r="175" spans="1:7">
      <c r="A175" s="2">
        <v>170</v>
      </c>
      <c r="B175" s="5">
        <f t="shared" si="5"/>
        <v>1.1333333333333291E-2</v>
      </c>
      <c r="C175" s="4">
        <f t="shared" si="4"/>
        <v>54.433957563753829</v>
      </c>
      <c r="D175" s="4">
        <f>MAX(C175,SQRT($G$1^2-2*$E$2*IF(B175&lt;1/2/$B$1,B175,B175-1/2/$B$1)/'AL17150-10B Design tool'!$C$12*10^6))</f>
        <v>122.60753484186857</v>
      </c>
      <c r="E175" s="2"/>
      <c r="F175" s="2"/>
      <c r="G175" s="2"/>
    </row>
    <row r="176" spans="1:7">
      <c r="A176" s="2">
        <v>171</v>
      </c>
      <c r="B176" s="5">
        <f t="shared" si="5"/>
        <v>1.1399999999999957E-2</v>
      </c>
      <c r="C176" s="4">
        <f t="shared" si="4"/>
        <v>51.527517961561287</v>
      </c>
      <c r="D176" s="4">
        <f>MAX(C176,SQRT($G$1^2-2*$E$2*IF(B176&lt;1/2/$B$1,B176,B176-1/2/$B$1)/'AL17150-10B Design tool'!$C$12*10^6))</f>
        <v>122.5021398452561</v>
      </c>
      <c r="E176" s="2"/>
      <c r="F176" s="2"/>
      <c r="G176" s="2"/>
    </row>
    <row r="177" spans="1:7">
      <c r="A177" s="2">
        <v>172</v>
      </c>
      <c r="B177" s="5">
        <f t="shared" si="5"/>
        <v>1.1466666666666623E-2</v>
      </c>
      <c r="C177" s="4">
        <f t="shared" si="4"/>
        <v>48.588565463268061</v>
      </c>
      <c r="D177" s="4">
        <f>MAX(C177,SQRT($G$1^2-2*$E$2*IF(B177&lt;1/2/$B$1,B177,B177-1/2/$B$1)/'AL17150-10B Design tool'!$C$12*10^6))</f>
        <v>122.39665409370204</v>
      </c>
      <c r="E177" s="2"/>
      <c r="F177" s="2"/>
      <c r="G177" s="2"/>
    </row>
    <row r="178" spans="1:7">
      <c r="A178" s="2">
        <v>173</v>
      </c>
      <c r="B178" s="5">
        <f t="shared" si="5"/>
        <v>1.153333333333329E-2</v>
      </c>
      <c r="C178" s="4">
        <f t="shared" si="4"/>
        <v>45.618954492704596</v>
      </c>
      <c r="D178" s="4">
        <f>MAX(C178,SQRT($G$1^2-2*$E$2*IF(B178&lt;1/2/$B$1,B178,B178-1/2/$B$1)/'AL17150-10B Design tool'!$C$12*10^6))</f>
        <v>122.2910773523564</v>
      </c>
      <c r="E178" s="2"/>
      <c r="F178" s="2"/>
      <c r="G178" s="2"/>
    </row>
    <row r="179" spans="1:7">
      <c r="A179" s="2">
        <v>174</v>
      </c>
      <c r="B179" s="5">
        <f t="shared" si="5"/>
        <v>1.1599999999999956E-2</v>
      </c>
      <c r="C179" s="4">
        <f t="shared" si="4"/>
        <v>42.620558818621141</v>
      </c>
      <c r="D179" s="4">
        <f>MAX(C179,SQRT($G$1^2-2*$E$2*IF(B179&lt;1/2/$B$1,B179,B179-1/2/$B$1)/'AL17150-10B Design tool'!$C$12*10^6))</f>
        <v>122.18540938535453</v>
      </c>
      <c r="E179" s="2"/>
      <c r="F179" s="2"/>
      <c r="G179" s="2"/>
    </row>
    <row r="180" spans="1:7">
      <c r="A180" s="2">
        <v>175</v>
      </c>
      <c r="B180" s="5">
        <f t="shared" si="5"/>
        <v>1.1666666666666622E-2</v>
      </c>
      <c r="C180" s="4">
        <f t="shared" si="4"/>
        <v>39.595270372375694</v>
      </c>
      <c r="D180" s="4">
        <f>MAX(C180,SQRT($G$1^2-2*$E$2*IF(B180&lt;1/2/$B$1,B180,B180-1/2/$B$1)/'AL17150-10B Design tool'!$C$12*10^6))</f>
        <v>122.07964995581101</v>
      </c>
      <c r="E180" s="2"/>
      <c r="F180" s="2"/>
      <c r="G180" s="2"/>
    </row>
    <row r="181" spans="1:7">
      <c r="A181" s="2">
        <v>176</v>
      </c>
      <c r="B181" s="5">
        <f t="shared" si="5"/>
        <v>1.1733333333333288E-2</v>
      </c>
      <c r="C181" s="4">
        <f t="shared" si="4"/>
        <v>36.544998054159969</v>
      </c>
      <c r="D181" s="4">
        <f>MAX(C181,SQRT($G$1^2-2*$E$2*IF(B181&lt;1/2/$B$1,B181,B181-1/2/$B$1)/'AL17150-10B Design tool'!$C$12*10^6))</f>
        <v>121.97379882581347</v>
      </c>
      <c r="E181" s="2"/>
      <c r="F181" s="2"/>
      <c r="G181" s="2"/>
    </row>
    <row r="182" spans="1:7">
      <c r="A182" s="2">
        <v>177</v>
      </c>
      <c r="B182" s="5">
        <f t="shared" si="5"/>
        <v>1.1799999999999955E-2</v>
      </c>
      <c r="C182" s="4">
        <f t="shared" si="4"/>
        <v>33.471666528520132</v>
      </c>
      <c r="D182" s="4">
        <f>MAX(C182,SQRT($G$1^2-2*$E$2*IF(B182&lt;1/2/$B$1,B182,B182-1/2/$B$1)/'AL17150-10B Design tool'!$C$12*10^6))</f>
        <v>121.86785575641626</v>
      </c>
      <c r="E182" s="2"/>
      <c r="F182" s="2"/>
      <c r="G182" s="2"/>
    </row>
    <row r="183" spans="1:7">
      <c r="A183" s="2">
        <v>178</v>
      </c>
      <c r="B183" s="5">
        <f t="shared" si="5"/>
        <v>1.1866666666666621E-2</v>
      </c>
      <c r="C183" s="4">
        <f t="shared" si="4"/>
        <v>30.377215009928701</v>
      </c>
      <c r="D183" s="4">
        <f>MAX(C183,SQRT($G$1^2-2*$E$2*IF(B183&lt;1/2/$B$1,B183,B183-1/2/$B$1)/'AL17150-10B Design tool'!$C$12*10^6))</f>
        <v>121.76182050763428</v>
      </c>
      <c r="E183" s="2"/>
      <c r="F183" s="2"/>
      <c r="G183" s="2"/>
    </row>
    <row r="184" spans="1:7">
      <c r="A184" s="2">
        <v>179</v>
      </c>
      <c r="B184" s="5">
        <f t="shared" si="5"/>
        <v>1.1933333333333287E-2</v>
      </c>
      <c r="C184" s="4">
        <f t="shared" si="4"/>
        <v>27.263596039177436</v>
      </c>
      <c r="D184" s="4">
        <f>MAX(C184,SQRT($G$1^2-2*$E$2*IF(B184&lt;1/2/$B$1,B184,B184-1/2/$B$1)/'AL17150-10B Design tool'!$C$12*10^6))</f>
        <v>121.65569283843652</v>
      </c>
      <c r="E184" s="2"/>
      <c r="F184" s="2"/>
      <c r="G184" s="2"/>
    </row>
    <row r="185" spans="1:7">
      <c r="A185" s="2">
        <v>180</v>
      </c>
      <c r="B185" s="5">
        <f t="shared" si="5"/>
        <v>1.1999999999999953E-2</v>
      </c>
      <c r="C185" s="4">
        <f t="shared" si="4"/>
        <v>24.132774251360434</v>
      </c>
      <c r="D185" s="4">
        <f>MAX(C185,SQRT($G$1^2-2*$E$2*IF(B185&lt;1/2/$B$1,B185,B185-1/2/$B$1)/'AL17150-10B Design tool'!$C$12*10^6))</f>
        <v>121.54947250673975</v>
      </c>
      <c r="E185" s="2"/>
      <c r="F185" s="2"/>
      <c r="G185" s="2"/>
    </row>
    <row r="186" spans="1:7">
      <c r="A186" s="2">
        <v>181</v>
      </c>
      <c r="B186" s="5">
        <f t="shared" si="5"/>
        <v>1.206666666666662E-2</v>
      </c>
      <c r="C186" s="4">
        <f t="shared" si="4"/>
        <v>20.986725136225925</v>
      </c>
      <c r="D186" s="4">
        <f>MAX(C186,SQRT($G$1^2-2*$E$2*IF(B186&lt;1/2/$B$1,B186,B186-1/2/$B$1)/'AL17150-10B Design tool'!$C$12*10^6))</f>
        <v>121.44315926940203</v>
      </c>
      <c r="E186" s="2"/>
      <c r="F186" s="2"/>
      <c r="G186" s="2"/>
    </row>
    <row r="187" spans="1:7">
      <c r="A187" s="2">
        <v>182</v>
      </c>
      <c r="B187" s="5">
        <f t="shared" si="5"/>
        <v>1.2133333333333286E-2</v>
      </c>
      <c r="C187" s="4">
        <f t="shared" si="4"/>
        <v>17.82743379168015</v>
      </c>
      <c r="D187" s="4">
        <f>MAX(C187,SQRT($G$1^2-2*$E$2*IF(B187&lt;1/2/$B$1,B187,B187-1/2/$B$1)/'AL17150-10B Design tool'!$C$12*10^6))</f>
        <v>121.33675288221626</v>
      </c>
      <c r="E187" s="2"/>
      <c r="F187" s="2"/>
      <c r="G187" s="2"/>
    </row>
    <row r="188" spans="1:7">
      <c r="A188" s="2">
        <v>183</v>
      </c>
      <c r="B188" s="5">
        <f t="shared" si="5"/>
        <v>1.2199999999999952E-2</v>
      </c>
      <c r="C188" s="4">
        <f t="shared" si="4"/>
        <v>14.656893671226959</v>
      </c>
      <c r="D188" s="4">
        <f>MAX(C188,SQRT($G$1^2-2*$E$2*IF(B188&lt;1/2/$B$1,B188,B188-1/2/$B$1)/'AL17150-10B Design tool'!$C$12*10^6))</f>
        <v>121.23025309990358</v>
      </c>
      <c r="E188" s="2"/>
      <c r="F188" s="2"/>
      <c r="G188" s="2"/>
    </row>
    <row r="189" spans="1:7">
      <c r="A189" s="2">
        <v>184</v>
      </c>
      <c r="B189" s="5">
        <f t="shared" si="5"/>
        <v>1.2266666666666618E-2</v>
      </c>
      <c r="C189" s="4">
        <f t="shared" si="4"/>
        <v>11.477105326136989</v>
      </c>
      <c r="D189" s="4">
        <f>MAX(C189,SQRT($G$1^2-2*$E$2*IF(B189&lt;1/2/$B$1,B189,B189-1/2/$B$1)/'AL17150-10B Design tool'!$C$12*10^6))</f>
        <v>121.12365967610684</v>
      </c>
      <c r="E189" s="2"/>
      <c r="F189" s="2"/>
      <c r="G189" s="2"/>
    </row>
    <row r="190" spans="1:7">
      <c r="A190" s="2">
        <v>185</v>
      </c>
      <c r="B190" s="5">
        <f t="shared" si="5"/>
        <v>1.2333333333333285E-2</v>
      </c>
      <c r="C190" s="4">
        <f t="shared" si="4"/>
        <v>8.2900751431364839</v>
      </c>
      <c r="D190" s="4">
        <f>MAX(C190,SQRT($G$1^2-2*$E$2*IF(B190&lt;1/2/$B$1,B190,B190-1/2/$B$1)/'AL17150-10B Design tool'!$C$12*10^6))</f>
        <v>121.01697236338387</v>
      </c>
      <c r="E190" s="2"/>
      <c r="F190" s="2"/>
      <c r="G190" s="2"/>
    </row>
    <row r="191" spans="1:7">
      <c r="A191" s="2">
        <v>186</v>
      </c>
      <c r="B191" s="5">
        <f t="shared" si="5"/>
        <v>1.2399999999999951E-2</v>
      </c>
      <c r="C191" s="4">
        <f t="shared" si="4"/>
        <v>5.0978140784158397</v>
      </c>
      <c r="D191" s="4">
        <f>MAX(C191,SQRT($G$1^2-2*$E$2*IF(B191&lt;1/2/$B$1,B191,B191-1/2/$B$1)/'AL17150-10B Design tool'!$C$12*10^6))</f>
        <v>120.91019091320088</v>
      </c>
      <c r="E191" s="2"/>
      <c r="F191" s="2"/>
      <c r="G191" s="2"/>
    </row>
    <row r="192" spans="1:7">
      <c r="A192" s="2">
        <v>187</v>
      </c>
      <c r="B192" s="5">
        <f t="shared" si="5"/>
        <v>1.2466666666666617E-2</v>
      </c>
      <c r="C192" s="4">
        <f t="shared" si="4"/>
        <v>1.9023363887531386</v>
      </c>
      <c r="D192" s="4">
        <f>MAX(C192,SQRT($G$1^2-2*$E$2*IF(B192&lt;1/2/$B$1,B192,B192-1/2/$B$1)/'AL17150-10B Design tool'!$C$12*10^6))</f>
        <v>120.80331507592558</v>
      </c>
      <c r="E192" s="2"/>
      <c r="F192" s="2"/>
      <c r="G192" s="2"/>
    </row>
    <row r="193" spans="1:7">
      <c r="A193" s="2">
        <v>188</v>
      </c>
      <c r="B193" s="5">
        <f t="shared" si="5"/>
        <v>1.2533333333333284E-2</v>
      </c>
      <c r="C193" s="4">
        <f t="shared" si="4"/>
        <v>1.2943416394431635</v>
      </c>
      <c r="D193" s="4">
        <f>MAX(C193,SQRT($G$1^2-2*$E$2*IF(B193&lt;1/2/$B$1,B193,B193-1/2/$B$1)/'AL17150-10B Design tool'!$C$12*10^6))</f>
        <v>120.69634460082052</v>
      </c>
      <c r="E193" s="2"/>
      <c r="F193" s="2"/>
      <c r="G193" s="2"/>
    </row>
    <row r="194" spans="1:7">
      <c r="A194" s="2">
        <v>189</v>
      </c>
      <c r="B194" s="5">
        <f t="shared" si="5"/>
        <v>1.259999999999995E-2</v>
      </c>
      <c r="C194" s="4">
        <f t="shared" si="4"/>
        <v>4.4902029623739903</v>
      </c>
      <c r="D194" s="4">
        <f>MAX(C194,SQRT($G$1^2-2*$E$2*IF(B194&lt;1/2/$B$1,B194,B194-1/2/$B$1)/'AL17150-10B Design tool'!$C$12*10^6))</f>
        <v>120.58927923603609</v>
      </c>
      <c r="E194" s="2"/>
      <c r="F194" s="2"/>
      <c r="G194" s="2"/>
    </row>
    <row r="195" spans="1:7">
      <c r="A195" s="2">
        <v>190</v>
      </c>
      <c r="B195" s="5">
        <f t="shared" si="5"/>
        <v>1.2666666666666616E-2</v>
      </c>
      <c r="C195" s="4">
        <f t="shared" si="4"/>
        <v>7.6832310515656115</v>
      </c>
      <c r="D195" s="4">
        <f>MAX(C195,SQRT($G$1^2-2*$E$2*IF(B195&lt;1/2/$B$1,B195,B195-1/2/$B$1)/'AL17150-10B Design tool'!$C$12*10^6))</f>
        <v>120.48211872860367</v>
      </c>
      <c r="E195" s="2"/>
      <c r="F195" s="2"/>
      <c r="G195" s="2"/>
    </row>
    <row r="196" spans="1:7">
      <c r="A196" s="2">
        <v>191</v>
      </c>
      <c r="B196" s="5">
        <f t="shared" si="5"/>
        <v>1.2733333333333282E-2</v>
      </c>
      <c r="C196" s="4">
        <f t="shared" si="4"/>
        <v>10.871411166261575</v>
      </c>
      <c r="D196" s="4">
        <f>MAX(C196,SQRT($G$1^2-2*$E$2*IF(B196&lt;1/2/$B$1,B196,B196-1/2/$B$1)/'AL17150-10B Design tool'!$C$12*10^6))</f>
        <v>120.37486282442866</v>
      </c>
      <c r="E196" s="2"/>
      <c r="F196" s="2"/>
      <c r="G196" s="2"/>
    </row>
    <row r="197" spans="1:7">
      <c r="A197" s="2">
        <v>192</v>
      </c>
      <c r="B197" s="5">
        <f t="shared" si="5"/>
        <v>1.2799999999999949E-2</v>
      </c>
      <c r="C197" s="4">
        <f t="shared" si="4"/>
        <v>14.052731624686622</v>
      </c>
      <c r="D197" s="4">
        <f>MAX(C197,SQRT($G$1^2-2*$E$2*IF(B197&lt;1/2/$B$1,B197,B197-1/2/$B$1)/'AL17150-10B Design tool'!$C$12*10^6))</f>
        <v>120.26751126828344</v>
      </c>
      <c r="E197" s="2"/>
      <c r="F197" s="2"/>
      <c r="G197" s="2"/>
    </row>
    <row r="198" spans="1:7">
      <c r="A198" s="2">
        <v>193</v>
      </c>
      <c r="B198" s="5">
        <f t="shared" si="5"/>
        <v>1.2866666666666615E-2</v>
      </c>
      <c r="C198" s="4">
        <f t="shared" ref="C198:C257" si="6">$G$1*ABS(COS(6.28*$B$1*B198))</f>
        <v>17.225185073379325</v>
      </c>
      <c r="D198" s="4">
        <f>MAX(C198,SQRT($G$1^2-2*$E$2*IF(B198&lt;1/2/$B$1,B198,B198-1/2/$B$1)/'AL17150-10B Design tool'!$C$12*10^6))</f>
        <v>120.16006380380027</v>
      </c>
      <c r="E198" s="2"/>
      <c r="F198" s="2"/>
      <c r="G198" s="2"/>
    </row>
    <row r="199" spans="1:7">
      <c r="A199" s="2">
        <v>194</v>
      </c>
      <c r="B199" s="5">
        <f t="shared" ref="B199:B257" si="7">B198+1/250/$B$1</f>
        <v>1.2933333333333281E-2</v>
      </c>
      <c r="C199" s="4">
        <f t="shared" si="6"/>
        <v>20.386769753795317</v>
      </c>
      <c r="D199" s="4">
        <f>MAX(C199,SQRT($G$1^2-2*$E$2*IF(B199&lt;1/2/$B$1,B199,B199-1/2/$B$1)/'AL17150-10B Design tool'!$C$12*10^6))</f>
        <v>120.05252017346416</v>
      </c>
      <c r="E199" s="2"/>
      <c r="F199" s="2"/>
      <c r="G199" s="2"/>
    </row>
    <row r="200" spans="1:7">
      <c r="A200" s="2">
        <v>195</v>
      </c>
      <c r="B200" s="5">
        <f t="shared" si="7"/>
        <v>1.2999999999999947E-2</v>
      </c>
      <c r="C200" s="4">
        <f t="shared" si="6"/>
        <v>23.53549076537843</v>
      </c>
      <c r="D200" s="4">
        <f>MAX(C200,SQRT($G$1^2-2*$E$2*IF(B200&lt;1/2/$B$1,B200,B200-1/2/$B$1)/'AL17150-10B Design tool'!$C$12*10^6))</f>
        <v>119.94488011860567</v>
      </c>
      <c r="E200" s="2"/>
      <c r="F200" s="2"/>
      <c r="G200" s="2"/>
    </row>
    <row r="201" spans="1:7">
      <c r="A201" s="2">
        <v>196</v>
      </c>
      <c r="B201" s="5">
        <f t="shared" si="7"/>
        <v>1.3066666666666614E-2</v>
      </c>
      <c r="C201" s="4">
        <f t="shared" si="6"/>
        <v>26.669361324306397</v>
      </c>
      <c r="D201" s="4">
        <f>MAX(C201,SQRT($G$1^2-2*$E$2*IF(B201&lt;1/2/$B$1,B201,B201-1/2/$B$1)/'AL17150-10B Design tool'!$C$12*10^6))</f>
        <v>119.83714337939365</v>
      </c>
      <c r="E201" s="2"/>
      <c r="F201" s="2"/>
      <c r="G201" s="2"/>
    </row>
    <row r="202" spans="1:7">
      <c r="A202" s="2">
        <v>197</v>
      </c>
      <c r="B202" s="5">
        <f t="shared" si="7"/>
        <v>1.313333333333328E-2</v>
      </c>
      <c r="C202" s="4">
        <f t="shared" si="6"/>
        <v>29.786404017113217</v>
      </c>
      <c r="D202" s="4">
        <f>MAX(C202,SQRT($G$1^2-2*$E$2*IF(B202&lt;1/2/$B$1,B202,B202-1/2/$B$1)/'AL17150-10B Design tool'!$C$12*10^6))</f>
        <v>119.72930969482793</v>
      </c>
      <c r="E202" s="2"/>
      <c r="F202" s="2"/>
      <c r="G202" s="2"/>
    </row>
    <row r="203" spans="1:7">
      <c r="A203" s="2">
        <v>198</v>
      </c>
      <c r="B203" s="5">
        <f t="shared" si="7"/>
        <v>1.3199999999999946E-2</v>
      </c>
      <c r="C203" s="4">
        <f t="shared" si="6"/>
        <v>32.884652048400824</v>
      </c>
      <c r="D203" s="4">
        <f>MAX(C203,SQRT($G$1^2-2*$E$2*IF(B203&lt;1/2/$B$1,B203,B203-1/2/$B$1)/'AL17150-10B Design tool'!$C$12*10^6))</f>
        <v>119.62137880273194</v>
      </c>
      <c r="E203" s="2"/>
      <c r="F203" s="2"/>
      <c r="G203" s="2"/>
    </row>
    <row r="204" spans="1:7">
      <c r="A204" s="2">
        <v>199</v>
      </c>
      <c r="B204" s="5">
        <f t="shared" si="7"/>
        <v>1.3266666666666612E-2</v>
      </c>
      <c r="C204" s="4">
        <f t="shared" si="6"/>
        <v>35.962150481849129</v>
      </c>
      <c r="D204" s="4">
        <f>MAX(C204,SQRT($G$1^2-2*$E$2*IF(B204&lt;1/2/$B$1,B204,B204-1/2/$B$1)/'AL17150-10B Design tool'!$C$12*10^6))</f>
        <v>119.51335043974522</v>
      </c>
      <c r="E204" s="2"/>
      <c r="F204" s="2"/>
      <c r="G204" s="2"/>
    </row>
    <row r="205" spans="1:7">
      <c r="A205" s="2">
        <v>200</v>
      </c>
      <c r="B205" s="5">
        <f t="shared" si="7"/>
        <v>1.3333333333333279E-2</v>
      </c>
      <c r="C205" s="4">
        <f t="shared" si="6"/>
        <v>39.016957473745045</v>
      </c>
      <c r="D205" s="4">
        <f>MAX(C205,SQRT($G$1^2-2*$E$2*IF(B205&lt;1/2/$B$1,B205,B205-1/2/$B$1)/'AL17150-10B Design tool'!$C$12*10^6))</f>
        <v>119.40522434131607</v>
      </c>
      <c r="E205" s="2"/>
      <c r="F205" s="2"/>
      <c r="G205" s="2"/>
    </row>
    <row r="206" spans="1:7">
      <c r="A206" s="2">
        <v>201</v>
      </c>
      <c r="B206" s="5">
        <f t="shared" si="7"/>
        <v>1.3399999999999945E-2</v>
      </c>
      <c r="C206" s="4">
        <f t="shared" si="6"/>
        <v>42.047145498248604</v>
      </c>
      <c r="D206" s="4">
        <f>MAX(C206,SQRT($G$1^2-2*$E$2*IF(B206&lt;1/2/$B$1,B206,B206-1/2/$B$1)/'AL17150-10B Design tool'!$C$12*10^6))</f>
        <v>119.29700024169378</v>
      </c>
      <c r="E206" s="2"/>
      <c r="F206" s="2"/>
      <c r="G206" s="2"/>
    </row>
    <row r="207" spans="1:7">
      <c r="A207" s="2">
        <v>202</v>
      </c>
      <c r="B207" s="5">
        <f t="shared" si="7"/>
        <v>1.3466666666666611E-2</v>
      </c>
      <c r="C207" s="4">
        <f t="shared" si="6"/>
        <v>45.050802563625879</v>
      </c>
      <c r="D207" s="4">
        <f>MAX(C207,SQRT($G$1^2-2*$E$2*IF(B207&lt;1/2/$B$1,B207,B207-1/2/$B$1)/'AL17150-10B Design tool'!$C$12*10^6))</f>
        <v>119.18867787392121</v>
      </c>
      <c r="E207" s="2"/>
      <c r="F207" s="2"/>
      <c r="G207" s="2"/>
    </row>
    <row r="208" spans="1:7">
      <c r="A208" s="2">
        <v>203</v>
      </c>
      <c r="B208" s="5">
        <f t="shared" si="7"/>
        <v>1.3533333333333277E-2</v>
      </c>
      <c r="C208" s="4">
        <f t="shared" si="6"/>
        <v>48.026033418680228</v>
      </c>
      <c r="D208" s="4">
        <f>MAX(C208,SQRT($G$1^2-2*$E$2*IF(B208&lt;1/2/$B$1,B208,B208-1/2/$B$1)/'AL17150-10B Design tool'!$C$12*10^6))</f>
        <v>119.08025696982695</v>
      </c>
      <c r="E208" s="2"/>
      <c r="F208" s="2"/>
      <c r="G208" s="2"/>
    </row>
    <row r="209" spans="1:7">
      <c r="A209" s="2">
        <v>204</v>
      </c>
      <c r="B209" s="5">
        <f t="shared" si="7"/>
        <v>1.3599999999999944E-2</v>
      </c>
      <c r="C209" s="4">
        <f t="shared" si="6"/>
        <v>50.970960748619405</v>
      </c>
      <c r="D209" s="4">
        <f>MAX(C209,SQRT($G$1^2-2*$E$2*IF(B209&lt;1/2/$B$1,B209,B209-1/2/$B$1)/'AL17150-10B Design tool'!$C$12*10^6))</f>
        <v>118.9717372600177</v>
      </c>
      <c r="E209" s="2"/>
      <c r="F209" s="2"/>
      <c r="G209" s="2"/>
    </row>
    <row r="210" spans="1:7">
      <c r="A210" s="2">
        <v>205</v>
      </c>
      <c r="B210" s="5">
        <f t="shared" si="7"/>
        <v>1.366666666666661E-2</v>
      </c>
      <c r="C210" s="4">
        <f t="shared" si="6"/>
        <v>53.883726359606811</v>
      </c>
      <c r="D210" s="4">
        <f>MAX(C210,SQRT($G$1^2-2*$E$2*IF(B210&lt;1/2/$B$1,B210,B210-1/2/$B$1)/'AL17150-10B Design tool'!$C$12*10^6))</f>
        <v>118.86311847387041</v>
      </c>
      <c r="E210" s="2"/>
      <c r="F210" s="2"/>
      <c r="G210" s="2"/>
    </row>
    <row r="211" spans="1:7">
      <c r="A211" s="2">
        <v>206</v>
      </c>
      <c r="B211" s="5">
        <f t="shared" si="7"/>
        <v>1.3733333333333276E-2</v>
      </c>
      <c r="C211" s="4">
        <f t="shared" si="6"/>
        <v>56.762492351246081</v>
      </c>
      <c r="D211" s="4">
        <f>MAX(C211,SQRT($G$1^2-2*$E$2*IF(B211&lt;1/2/$B$1,B211,B211-1/2/$B$1)/'AL17150-10B Design tool'!$C$12*10^6))</f>
        <v>118.75440033952434</v>
      </c>
      <c r="E211" s="2"/>
      <c r="F211" s="2"/>
      <c r="G211" s="2"/>
    </row>
    <row r="212" spans="1:7">
      <c r="A212" s="2">
        <v>207</v>
      </c>
      <c r="B212" s="5">
        <f t="shared" si="7"/>
        <v>1.3799999999999943E-2</v>
      </c>
      <c r="C212" s="4">
        <f t="shared" si="6"/>
        <v>59.605442276262487</v>
      </c>
      <c r="D212" s="4">
        <f>MAX(C212,SQRT($G$1^2-2*$E$2*IF(B212&lt;1/2/$B$1,B212,B212-1/2/$B$1)/'AL17150-10B Design tool'!$C$12*10^6))</f>
        <v>118.64558258387324</v>
      </c>
      <c r="E212" s="2"/>
      <c r="F212" s="2"/>
      <c r="G212" s="2"/>
    </row>
    <row r="213" spans="1:7">
      <c r="A213" s="2">
        <v>208</v>
      </c>
      <c r="B213" s="5">
        <f t="shared" si="7"/>
        <v>1.3866666666666609E-2</v>
      </c>
      <c r="C213" s="4">
        <f t="shared" si="6"/>
        <v>62.410782286646324</v>
      </c>
      <c r="D213" s="4">
        <f>MAX(C213,SQRT($G$1^2-2*$E$2*IF(B213&lt;1/2/$B$1,B213,B213-1/2/$B$1)/'AL17150-10B Design tool'!$C$12*10^6))</f>
        <v>118.53666493255727</v>
      </c>
      <c r="E213" s="2"/>
      <c r="F213" s="2"/>
      <c r="G213" s="2"/>
    </row>
    <row r="214" spans="1:7">
      <c r="A214" s="2">
        <v>209</v>
      </c>
      <c r="B214" s="5">
        <f t="shared" si="7"/>
        <v>1.3933333333333275E-2</v>
      </c>
      <c r="C214" s="4">
        <f t="shared" si="6"/>
        <v>65.176742265538024</v>
      </c>
      <c r="D214" s="4">
        <f>MAX(C214,SQRT($G$1^2-2*$E$2*IF(B214&lt;1/2/$B$1,B214,B214-1/2/$B$1)/'AL17150-10B Design tool'!$C$12*10^6))</f>
        <v>118.42764710995495</v>
      </c>
      <c r="E214" s="2"/>
      <c r="F214" s="2"/>
      <c r="G214" s="2"/>
    </row>
    <row r="215" spans="1:7">
      <c r="A215" s="2">
        <v>210</v>
      </c>
      <c r="B215" s="5">
        <f t="shared" si="7"/>
        <v>1.3999999999999941E-2</v>
      </c>
      <c r="C215" s="4">
        <f t="shared" si="6"/>
        <v>67.901576944137943</v>
      </c>
      <c r="D215" s="4">
        <f>MAX(C215,SQRT($G$1^2-2*$E$2*IF(B215&lt;1/2/$B$1,B215,B215-1/2/$B$1)/'AL17150-10B Design tool'!$C$12*10^6))</f>
        <v>118.318528839175</v>
      </c>
      <c r="E215" s="2"/>
      <c r="F215" s="2"/>
      <c r="G215" s="2"/>
    </row>
    <row r="216" spans="1:7">
      <c r="A216" s="2">
        <v>211</v>
      </c>
      <c r="B216" s="5">
        <f t="shared" si="7"/>
        <v>1.4066666666666608E-2</v>
      </c>
      <c r="C216" s="4">
        <f t="shared" si="6"/>
        <v>70.583567002938935</v>
      </c>
      <c r="D216" s="4">
        <f>MAX(C216,SQRT($G$1^2-2*$E$2*IF(B216&lt;1/2/$B$1,B216,B216-1/2/$B$1)/'AL17150-10B Design tool'!$C$12*10^6))</f>
        <v>118.2093098420482</v>
      </c>
      <c r="E216" s="2"/>
      <c r="F216" s="2"/>
      <c r="G216" s="2"/>
    </row>
    <row r="217" spans="1:7">
      <c r="A217" s="2">
        <v>212</v>
      </c>
      <c r="B217" s="5">
        <f t="shared" si="7"/>
        <v>1.4133333333333274E-2</v>
      </c>
      <c r="C217" s="4">
        <f t="shared" si="6"/>
        <v>73.221020156583876</v>
      </c>
      <c r="D217" s="4">
        <f>MAX(C217,SQRT($G$1^2-2*$E$2*IF(B217&lt;1/2/$B$1,B217,B217-1/2/$B$1)/'AL17150-10B Design tool'!$C$12*10^6))</f>
        <v>118.09998983911905</v>
      </c>
      <c r="E217" s="2"/>
      <c r="F217" s="2"/>
      <c r="G217" s="2"/>
    </row>
    <row r="218" spans="1:7">
      <c r="A218" s="2">
        <v>213</v>
      </c>
      <c r="B218" s="5">
        <f t="shared" si="7"/>
        <v>1.419999999999994E-2</v>
      </c>
      <c r="C218" s="4">
        <f t="shared" si="6"/>
        <v>75.812272221666746</v>
      </c>
      <c r="D218" s="4">
        <f>MAX(C218,SQRT($G$1^2-2*$E$2*IF(B218&lt;1/2/$B$1,B218,B218-1/2/$B$1)/'AL17150-10B Design tool'!$C$12*10^6))</f>
        <v>117.99056854963742</v>
      </c>
      <c r="E218" s="2"/>
      <c r="F218" s="2"/>
      <c r="G218" s="2"/>
    </row>
    <row r="219" spans="1:7">
      <c r="A219" s="2">
        <v>214</v>
      </c>
      <c r="B219" s="5">
        <f t="shared" si="7"/>
        <v>1.4266666666666606E-2</v>
      </c>
      <c r="C219" s="4">
        <f t="shared" si="6"/>
        <v>78.355688166800434</v>
      </c>
      <c r="D219" s="4">
        <f>MAX(C219,SQRT($G$1^2-2*$E$2*IF(B219&lt;1/2/$B$1,B219,B219-1/2/$B$1)/'AL17150-10B Design tool'!$C$12*10^6))</f>
        <v>117.88104569155023</v>
      </c>
      <c r="E219" s="2"/>
      <c r="F219" s="2"/>
      <c r="G219" s="2"/>
    </row>
    <row r="220" spans="1:7">
      <c r="A220" s="2">
        <v>215</v>
      </c>
      <c r="B220" s="5">
        <f t="shared" si="7"/>
        <v>1.4333333333333273E-2</v>
      </c>
      <c r="C220" s="4">
        <f t="shared" si="6"/>
        <v>80.8496631442911</v>
      </c>
      <c r="D220" s="4">
        <f>MAX(C220,SQRT($G$1^2-2*$E$2*IF(B220&lt;1/2/$B$1,B220,B220-1/2/$B$1)/'AL17150-10B Design tool'!$C$12*10^6))</f>
        <v>117.77142098149288</v>
      </c>
      <c r="E220" s="2"/>
      <c r="F220" s="2"/>
      <c r="G220" s="2"/>
    </row>
    <row r="221" spans="1:7">
      <c r="A221" s="2">
        <v>216</v>
      </c>
      <c r="B221" s="5">
        <f t="shared" si="7"/>
        <v>1.4399999999999939E-2</v>
      </c>
      <c r="C221" s="4">
        <f t="shared" si="6"/>
        <v>83.292623502767242</v>
      </c>
      <c r="D221" s="4">
        <f>MAX(C221,SQRT($G$1^2-2*$E$2*IF(B221&lt;1/2/$B$1,B221,B221-1/2/$B$1)/'AL17150-10B Design tool'!$C$12*10^6))</f>
        <v>117.6616941347807</v>
      </c>
      <c r="E221" s="2"/>
      <c r="F221" s="2"/>
      <c r="G221" s="2"/>
    </row>
    <row r="222" spans="1:7">
      <c r="A222" s="2">
        <v>217</v>
      </c>
      <c r="B222" s="5">
        <f t="shared" si="7"/>
        <v>1.4466666666666605E-2</v>
      </c>
      <c r="C222" s="4">
        <f t="shared" si="6"/>
        <v>85.683027780123467</v>
      </c>
      <c r="D222" s="4">
        <f>MAX(C222,SQRT($G$1^2-2*$E$2*IF(B222&lt;1/2/$B$1,B222,B222-1/2/$B$1)/'AL17150-10B Design tool'!$C$12*10^6))</f>
        <v>117.55186486540039</v>
      </c>
      <c r="E222" s="2"/>
      <c r="F222" s="2"/>
      <c r="G222" s="2"/>
    </row>
    <row r="223" spans="1:7">
      <c r="A223" s="2">
        <v>218</v>
      </c>
      <c r="B223" s="5">
        <f t="shared" si="7"/>
        <v>1.4533333333333271E-2</v>
      </c>
      <c r="C223" s="4">
        <f t="shared" si="6"/>
        <v>88.019367676154886</v>
      </c>
      <c r="D223" s="4">
        <f>MAX(C223,SQRT($G$1^2-2*$E$2*IF(B223&lt;1/2/$B$1,B223,B223-1/2/$B$1)/'AL17150-10B Design tool'!$C$12*10^6))</f>
        <v>117.44193288600124</v>
      </c>
      <c r="E223" s="2"/>
      <c r="F223" s="2"/>
      <c r="G223" s="2"/>
    </row>
    <row r="224" spans="1:7">
      <c r="A224" s="2">
        <v>219</v>
      </c>
      <c r="B224" s="5">
        <f t="shared" si="7"/>
        <v>1.4599999999999938E-2</v>
      </c>
      <c r="C224" s="4">
        <f t="shared" si="6"/>
        <v>90.300169004265499</v>
      </c>
      <c r="D224" s="4">
        <f>MAX(C224,SQRT($G$1^2-2*$E$2*IF(B224&lt;1/2/$B$1,B224,B224-1/2/$B$1)/'AL17150-10B Design tool'!$C$12*10^6))</f>
        <v>117.33189790788646</v>
      </c>
      <c r="E224" s="2"/>
      <c r="F224" s="2"/>
      <c r="G224" s="2"/>
    </row>
    <row r="225" spans="1:7">
      <c r="A225" s="2">
        <v>220</v>
      </c>
      <c r="B225" s="5">
        <f t="shared" si="7"/>
        <v>1.4666666666666604E-2</v>
      </c>
      <c r="C225" s="4">
        <f t="shared" si="6"/>
        <v>92.523992621652923</v>
      </c>
      <c r="D225" s="4">
        <f>MAX(C225,SQRT($G$1^2-2*$E$2*IF(B225&lt;1/2/$B$1,B225,B225-1/2/$B$1)/'AL17150-10B Design tool'!$C$12*10^6))</f>
        <v>117.22175964100417</v>
      </c>
      <c r="E225" s="2"/>
      <c r="F225" s="2"/>
      <c r="G225" s="2"/>
    </row>
    <row r="226" spans="1:7">
      <c r="A226" s="2">
        <v>221</v>
      </c>
      <c r="B226" s="5">
        <f t="shared" si="7"/>
        <v>1.473333333333327E-2</v>
      </c>
      <c r="C226" s="4">
        <f t="shared" si="6"/>
        <v>94.689435337379848</v>
      </c>
      <c r="D226" s="4">
        <f>MAX(C226,SQRT($G$1^2-2*$E$2*IF(B226&lt;1/2/$B$1,B226,B226-1/2/$B$1)/'AL17150-10B Design tool'!$C$12*10^6))</f>
        <v>117.1115177939387</v>
      </c>
      <c r="E226" s="2"/>
      <c r="F226" s="2"/>
      <c r="G226" s="2"/>
    </row>
    <row r="227" spans="1:7">
      <c r="A227" s="2">
        <v>222</v>
      </c>
      <c r="B227" s="5">
        <f t="shared" si="7"/>
        <v>1.4799999999999936E-2</v>
      </c>
      <c r="C227" s="4">
        <f t="shared" si="6"/>
        <v>96.795130797761757</v>
      </c>
      <c r="D227" s="4">
        <f>MAX(C227,SQRT($G$1^2-2*$E$2*IF(B227&lt;1/2/$B$1,B227,B227-1/2/$B$1)/'AL17150-10B Design tool'!$C$12*10^6))</f>
        <v>117.00117207390142</v>
      </c>
      <c r="E227" s="2"/>
      <c r="F227" s="2"/>
      <c r="G227" s="2"/>
    </row>
    <row r="228" spans="1:7">
      <c r="A228" s="2">
        <v>223</v>
      </c>
      <c r="B228" s="5">
        <f t="shared" si="7"/>
        <v>1.4866666666666603E-2</v>
      </c>
      <c r="C228" s="4">
        <f t="shared" si="6"/>
        <v>98.839750348509867</v>
      </c>
      <c r="D228" s="4">
        <f>MAX(C228,SQRT($G$1^2-2*$E$2*IF(B228&lt;1/2/$B$1,B228,B228-1/2/$B$1)/'AL17150-10B Design tool'!$C$12*10^6))</f>
        <v>116.89072218672172</v>
      </c>
      <c r="E228" s="2"/>
      <c r="F228" s="2"/>
      <c r="G228" s="2"/>
    </row>
    <row r="229" spans="1:7">
      <c r="A229" s="2">
        <v>224</v>
      </c>
      <c r="B229" s="5">
        <f t="shared" si="7"/>
        <v>1.4933333333333269E-2</v>
      </c>
      <c r="C229" s="4">
        <f t="shared" si="6"/>
        <v>100.82200387308758</v>
      </c>
      <c r="D229" s="4">
        <f>MAX(C229,SQRT($G$1^2-2*$E$2*IF(B229&lt;1/2/$B$1,B229,B229-1/2/$B$1)/'AL17150-10B Design tool'!$C$12*10^6))</f>
        <v>116.78016783683788</v>
      </c>
      <c r="E229" s="2"/>
      <c r="F229" s="2"/>
      <c r="G229" s="2"/>
    </row>
    <row r="230" spans="1:7">
      <c r="A230" s="2">
        <v>225</v>
      </c>
      <c r="B230" s="5">
        <f t="shared" si="7"/>
        <v>1.4999999999999935E-2</v>
      </c>
      <c r="C230" s="4">
        <f t="shared" si="6"/>
        <v>102.74064060674934</v>
      </c>
      <c r="D230" s="4">
        <f>MAX(C230,SQRT($G$1^2-2*$E$2*IF(B230&lt;1/2/$B$1,B230,B230-1/2/$B$1)/'AL17150-10B Design tool'!$C$12*10^6))</f>
        <v>116.66950872728782</v>
      </c>
      <c r="E230" s="2"/>
      <c r="F230" s="2"/>
      <c r="G230" s="2"/>
    </row>
    <row r="231" spans="1:7">
      <c r="A231" s="2">
        <v>226</v>
      </c>
      <c r="B231" s="5">
        <f t="shared" si="7"/>
        <v>1.5066666666666602E-2</v>
      </c>
      <c r="C231" s="4">
        <f t="shared" si="6"/>
        <v>104.59444992574984</v>
      </c>
      <c r="D231" s="4">
        <f>MAX(C231,SQRT($G$1^2-2*$E$2*IF(B231&lt;1/2/$B$1,B231,B231-1/2/$B$1)/'AL17150-10B Design tool'!$C$12*10^6))</f>
        <v>116.55874455969985</v>
      </c>
      <c r="E231" s="2"/>
      <c r="F231" s="2"/>
      <c r="G231" s="2"/>
    </row>
    <row r="232" spans="1:7">
      <c r="A232" s="2">
        <v>227</v>
      </c>
      <c r="B232" s="5">
        <f t="shared" si="7"/>
        <v>1.5133333333333268E-2</v>
      </c>
      <c r="C232" s="4">
        <f t="shared" si="6"/>
        <v>106.38226211122516</v>
      </c>
      <c r="D232" s="4">
        <f>MAX(C232,SQRT($G$1^2-2*$E$2*IF(B232&lt;1/2/$B$1,B232,B232-1/2/$B$1)/'AL17150-10B Design tool'!$C$12*10^6))</f>
        <v>116.44787503428314</v>
      </c>
      <c r="E232" s="2"/>
      <c r="F232" s="2"/>
      <c r="G232" s="2"/>
    </row>
    <row r="233" spans="1:7">
      <c r="A233" s="2">
        <v>228</v>
      </c>
      <c r="B233" s="5">
        <f t="shared" si="7"/>
        <v>1.5199999999999934E-2</v>
      </c>
      <c r="C233" s="4">
        <f t="shared" si="6"/>
        <v>108.10294908726283</v>
      </c>
      <c r="D233" s="4">
        <f>MAX(C233,SQRT($G$1^2-2*$E$2*IF(B233&lt;1/2/$B$1,B233,B233-1/2/$B$1)/'AL17150-10B Design tool'!$C$12*10^6))</f>
        <v>116.33689984981845</v>
      </c>
      <c r="E233" s="2"/>
      <c r="F233" s="2"/>
      <c r="G233" s="2"/>
    </row>
    <row r="234" spans="1:7">
      <c r="A234" s="2">
        <v>229</v>
      </c>
      <c r="B234" s="5">
        <f t="shared" si="7"/>
        <v>1.52666666666666E-2</v>
      </c>
      <c r="C234" s="4">
        <f t="shared" si="6"/>
        <v>109.75542513269717</v>
      </c>
      <c r="D234" s="4">
        <f>MAX(C234,SQRT($G$1^2-2*$E$2*IF(B234&lt;1/2/$B$1,B234,B234-1/2/$B$1)/'AL17150-10B Design tool'!$C$12*10^6))</f>
        <v>116.22581870364844</v>
      </c>
      <c r="E234" s="2"/>
      <c r="F234" s="2"/>
      <c r="G234" s="2"/>
    </row>
    <row r="235" spans="1:7">
      <c r="A235" s="2">
        <v>230</v>
      </c>
      <c r="B235" s="5">
        <f t="shared" si="7"/>
        <v>1.5333333333333267E-2</v>
      </c>
      <c r="C235" s="4">
        <f t="shared" si="6"/>
        <v>111.33864756617835</v>
      </c>
      <c r="D235" s="4">
        <f>MAX(C235,SQRT($G$1^2-2*$E$2*IF(B235&lt;1/2/$B$1,B235,B235-1/2/$B$1)/'AL17150-10B Design tool'!$C$12*10^6))</f>
        <v>116.11463129166808</v>
      </c>
      <c r="E235" s="2"/>
      <c r="F235" s="2"/>
      <c r="G235" s="2"/>
    </row>
    <row r="236" spans="1:7">
      <c r="A236" s="2">
        <v>231</v>
      </c>
      <c r="B236" s="5">
        <f t="shared" si="7"/>
        <v>1.5399999999999933E-2</v>
      </c>
      <c r="C236" s="4">
        <f t="shared" si="6"/>
        <v>112.85161740408532</v>
      </c>
      <c r="D236" s="4">
        <f>MAX(C236,SQRT($G$1^2-2*$E$2*IF(B236&lt;1/2/$B$1,B236,B236-1/2/$B$1)/'AL17150-10B Design tool'!$C$12*10^6))</f>
        <v>116.00333730831493</v>
      </c>
      <c r="E236" s="2"/>
      <c r="F236" s="2"/>
      <c r="G236" s="2"/>
    </row>
    <row r="237" spans="1:7">
      <c r="A237" s="2">
        <v>232</v>
      </c>
      <c r="B237" s="5">
        <f t="shared" si="7"/>
        <v>1.5466666666666599E-2</v>
      </c>
      <c r="C237" s="4">
        <f t="shared" si="6"/>
        <v>114.29337999086518</v>
      </c>
      <c r="D237" s="4">
        <f>MAX(C237,SQRT($G$1^2-2*$E$2*IF(B237&lt;1/2/$B$1,B237,B237-1/2/$B$1)/'AL17150-10B Design tool'!$C$12*10^6))</f>
        <v>115.89193644655937</v>
      </c>
      <c r="E237" s="2"/>
      <c r="F237" s="2"/>
      <c r="G237" s="2"/>
    </row>
    <row r="238" spans="1:7">
      <c r="A238" s="2">
        <v>233</v>
      </c>
      <c r="B238" s="5">
        <f t="shared" si="7"/>
        <v>1.5533333333333265E-2</v>
      </c>
      <c r="C238" s="4">
        <f t="shared" si="6"/>
        <v>115.66302560140338</v>
      </c>
      <c r="D238" s="4">
        <f>MAX(C238,SQRT($G$1^2-2*$E$2*IF(B238&lt;1/2/$B$1,B238,B238-1/2/$B$1)/'AL17150-10B Design tool'!$C$12*10^6))</f>
        <v>115.78042839789471</v>
      </c>
      <c r="E238" s="2"/>
      <c r="F238" s="2"/>
      <c r="G238" s="2"/>
    </row>
    <row r="239" spans="1:7">
      <c r="A239" s="2">
        <v>234</v>
      </c>
      <c r="B239" s="5">
        <f t="shared" si="7"/>
        <v>1.5599999999999932E-2</v>
      </c>
      <c r="C239" s="4">
        <f t="shared" si="6"/>
        <v>116.95969001504275</v>
      </c>
      <c r="D239" s="4">
        <f>MAX(C239,SQRT($G$1^2-2*$E$2*IF(B239&lt;1/2/$B$1,B239,B239-1/2/$B$1)/'AL17150-10B Design tool'!$C$12*10^6))</f>
        <v>116.95969001504275</v>
      </c>
      <c r="E239" s="2"/>
      <c r="F239" s="2"/>
      <c r="G239" s="2"/>
    </row>
    <row r="240" spans="1:7">
      <c r="A240" s="2">
        <v>235</v>
      </c>
      <c r="B240" s="5">
        <f t="shared" si="7"/>
        <v>1.56666666666666E-2</v>
      </c>
      <c r="C240" s="4">
        <f t="shared" si="6"/>
        <v>118.18255506089092</v>
      </c>
      <c r="D240" s="4">
        <f>MAX(C240,SQRT($G$1^2-2*$E$2*IF(B240&lt;1/2/$B$1,B240,B240-1/2/$B$1)/'AL17150-10B Design tool'!$C$12*10^6))</f>
        <v>118.18255506089092</v>
      </c>
      <c r="E240" s="2"/>
      <c r="F240" s="2"/>
      <c r="G240" s="2"/>
    </row>
    <row r="241" spans="1:7">
      <c r="A241" s="2">
        <v>236</v>
      </c>
      <c r="B241" s="5">
        <f t="shared" si="7"/>
        <v>1.5733333333333266E-2</v>
      </c>
      <c r="C241" s="4">
        <f t="shared" si="6"/>
        <v>119.33084913407032</v>
      </c>
      <c r="D241" s="4">
        <f>MAX(C241,SQRT($G$1^2-2*$E$2*IF(B241&lt;1/2/$B$1,B241,B241-1/2/$B$1)/'AL17150-10B Design tool'!$C$12*10^6))</f>
        <v>119.33084913407032</v>
      </c>
      <c r="E241" s="2"/>
      <c r="F241" s="2"/>
      <c r="G241" s="2"/>
    </row>
    <row r="242" spans="1:7">
      <c r="A242" s="2">
        <v>237</v>
      </c>
      <c r="B242" s="5">
        <f t="shared" si="7"/>
        <v>1.5799999999999932E-2</v>
      </c>
      <c r="C242" s="4">
        <f t="shared" si="6"/>
        <v>120.40384768258689</v>
      </c>
      <c r="D242" s="4">
        <f>MAX(C242,SQRT($G$1^2-2*$E$2*IF(B242&lt;1/2/$B$1,B242,B242-1/2/$B$1)/'AL17150-10B Design tool'!$C$12*10^6))</f>
        <v>120.40384768258689</v>
      </c>
      <c r="E242" s="2"/>
      <c r="F242" s="2"/>
      <c r="G242" s="2"/>
    </row>
    <row r="243" spans="1:7">
      <c r="A243" s="2">
        <v>238</v>
      </c>
      <c r="B243" s="5">
        <f t="shared" si="7"/>
        <v>1.5866666666666598E-2</v>
      </c>
      <c r="C243" s="4">
        <f t="shared" si="6"/>
        <v>121.40087366450831</v>
      </c>
      <c r="D243" s="4">
        <f>MAX(C243,SQRT($G$1^2-2*$E$2*IF(B243&lt;1/2/$B$1,B243,B243-1/2/$B$1)/'AL17150-10B Design tool'!$C$12*10^6))</f>
        <v>121.40087366450831</v>
      </c>
      <c r="E243" s="2"/>
      <c r="F243" s="2"/>
      <c r="G243" s="2"/>
    </row>
    <row r="244" spans="1:7">
      <c r="A244" s="2">
        <v>239</v>
      </c>
      <c r="B244" s="5">
        <f t="shared" si="7"/>
        <v>1.5933333333333265E-2</v>
      </c>
      <c r="C244" s="4">
        <f t="shared" si="6"/>
        <v>122.32129797516511</v>
      </c>
      <c r="D244" s="4">
        <f>MAX(C244,SQRT($G$1^2-2*$E$2*IF(B244&lt;1/2/$B$1,B244,B244-1/2/$B$1)/'AL17150-10B Design tool'!$C$12*10^6))</f>
        <v>122.32129797516511</v>
      </c>
      <c r="E244" s="2"/>
      <c r="F244" s="2"/>
      <c r="G244" s="2"/>
    </row>
    <row r="245" spans="1:7">
      <c r="A245" s="2">
        <v>240</v>
      </c>
      <c r="B245" s="5">
        <f t="shared" si="7"/>
        <v>1.5999999999999931E-2</v>
      </c>
      <c r="C245" s="4">
        <f t="shared" si="6"/>
        <v>123.16453984410359</v>
      </c>
      <c r="D245" s="4">
        <f>MAX(C245,SQRT($G$1^2-2*$E$2*IF(B245&lt;1/2/$B$1,B245,B245-1/2/$B$1)/'AL17150-10B Design tool'!$C$12*10^6))</f>
        <v>123.16453984410359</v>
      </c>
      <c r="E245" s="2"/>
      <c r="F245" s="2"/>
      <c r="G245" s="2"/>
    </row>
    <row r="246" spans="1:7">
      <c r="A246" s="2">
        <v>241</v>
      </c>
      <c r="B246" s="5">
        <f t="shared" si="7"/>
        <v>1.6066666666666597E-2</v>
      </c>
      <c r="C246" s="4">
        <f t="shared" si="6"/>
        <v>123.93006720154135</v>
      </c>
      <c r="D246" s="4">
        <f>MAX(C246,SQRT($G$1^2-2*$E$2*IF(B246&lt;1/2/$B$1,B246,B246-1/2/$B$1)/'AL17150-10B Design tool'!$C$12*10^6))</f>
        <v>123.93006720154135</v>
      </c>
      <c r="E246" s="2"/>
      <c r="F246" s="2"/>
      <c r="G246" s="2"/>
    </row>
    <row r="247" spans="1:7">
      <c r="A247" s="2">
        <v>242</v>
      </c>
      <c r="B247" s="5">
        <f t="shared" si="7"/>
        <v>1.6133333333333263E-2</v>
      </c>
      <c r="C247" s="4">
        <f t="shared" si="6"/>
        <v>124.61739701409311</v>
      </c>
      <c r="D247" s="4">
        <f>MAX(C247,SQRT($G$1^2-2*$E$2*IF(B247&lt;1/2/$B$1,B247,B247-1/2/$B$1)/'AL17150-10B Design tool'!$C$12*10^6))</f>
        <v>124.61739701409311</v>
      </c>
      <c r="E247" s="2"/>
      <c r="F247" s="2"/>
      <c r="G247" s="2"/>
    </row>
    <row r="248" spans="1:7">
      <c r="A248" s="2">
        <v>243</v>
      </c>
      <c r="B248" s="5">
        <f t="shared" si="7"/>
        <v>1.619999999999993E-2</v>
      </c>
      <c r="C248" s="4">
        <f t="shared" si="6"/>
        <v>125.22609558955583</v>
      </c>
      <c r="D248" s="4">
        <f>MAX(C248,SQRT($G$1^2-2*$E$2*IF(B248&lt;1/2/$B$1,B248,B248-1/2/$B$1)/'AL17150-10B Design tool'!$C$12*10^6))</f>
        <v>125.22609558955583</v>
      </c>
      <c r="E248" s="2"/>
      <c r="F248" s="2"/>
      <c r="G248" s="2"/>
    </row>
    <row r="249" spans="1:7">
      <c r="A249" s="2">
        <v>244</v>
      </c>
      <c r="B249" s="5">
        <f t="shared" si="7"/>
        <v>1.6266666666666596E-2</v>
      </c>
      <c r="C249" s="4">
        <f t="shared" si="6"/>
        <v>125.7557788505603</v>
      </c>
      <c r="D249" s="4">
        <f>MAX(C249,SQRT($G$1^2-2*$E$2*IF(B249&lt;1/2/$B$1,B249,B249-1/2/$B$1)/'AL17150-10B Design tool'!$C$12*10^6))</f>
        <v>125.7557788505603</v>
      </c>
      <c r="E249" s="2"/>
      <c r="F249" s="2"/>
      <c r="G249" s="2"/>
    </row>
    <row r="250" spans="1:7">
      <c r="A250" s="2">
        <v>245</v>
      </c>
      <c r="B250" s="5">
        <f t="shared" si="7"/>
        <v>1.6333333333333262E-2</v>
      </c>
      <c r="C250" s="4">
        <f t="shared" si="6"/>
        <v>126.20611257691674</v>
      </c>
      <c r="D250" s="4">
        <f>MAX(C250,SQRT($G$1^2-2*$E$2*IF(B250&lt;1/2/$B$1,B250,B250-1/2/$B$1)/'AL17150-10B Design tool'!$C$12*10^6))</f>
        <v>126.20611257691674</v>
      </c>
      <c r="E250" s="2"/>
      <c r="F250" s="2"/>
      <c r="G250" s="2"/>
    </row>
    <row r="251" spans="1:7">
      <c r="A251" s="2">
        <v>246</v>
      </c>
      <c r="B251" s="5">
        <f t="shared" si="7"/>
        <v>1.6399999999999929E-2</v>
      </c>
      <c r="C251" s="4">
        <f t="shared" si="6"/>
        <v>126.5768126165015</v>
      </c>
      <c r="D251" s="4">
        <f>MAX(C251,SQRT($G$1^2-2*$E$2*IF(B251&lt;1/2/$B$1,B251,B251-1/2/$B$1)/'AL17150-10B Design tool'!$C$12*10^6))</f>
        <v>126.5768126165015</v>
      </c>
      <c r="E251" s="2"/>
      <c r="F251" s="2"/>
      <c r="G251" s="2"/>
    </row>
    <row r="252" spans="1:7">
      <c r="A252" s="2">
        <v>247</v>
      </c>
      <c r="B252" s="5">
        <f t="shared" si="7"/>
        <v>1.6466666666666595E-2</v>
      </c>
      <c r="C252" s="4">
        <f t="shared" si="6"/>
        <v>126.86764506455171</v>
      </c>
      <c r="D252" s="4">
        <f>MAX(C252,SQRT($G$1^2-2*$E$2*IF(B252&lt;1/2/$B$1,B252,B252-1/2/$B$1)/'AL17150-10B Design tool'!$C$12*10^6))</f>
        <v>126.86764506455171</v>
      </c>
      <c r="E252" s="2"/>
      <c r="F252" s="2"/>
      <c r="G252" s="2"/>
    </row>
    <row r="253" spans="1:7">
      <c r="A253" s="2">
        <v>248</v>
      </c>
      <c r="B253" s="5">
        <f t="shared" si="7"/>
        <v>1.6533333333333261E-2</v>
      </c>
      <c r="C253" s="4">
        <f t="shared" si="6"/>
        <v>127.0784264112547</v>
      </c>
      <c r="D253" s="4">
        <f>MAX(C253,SQRT($G$1^2-2*$E$2*IF(B253&lt;1/2/$B$1,B253,B253-1/2/$B$1)/'AL17150-10B Design tool'!$C$12*10^6))</f>
        <v>127.0784264112547</v>
      </c>
      <c r="E253" s="2"/>
      <c r="F253" s="2"/>
      <c r="G253" s="2"/>
    </row>
    <row r="254" spans="1:7">
      <c r="A254" s="2">
        <v>249</v>
      </c>
      <c r="B254" s="5">
        <f t="shared" si="7"/>
        <v>1.6599999999999927E-2</v>
      </c>
      <c r="C254" s="4">
        <f t="shared" si="6"/>
        <v>127.20902365753939</v>
      </c>
      <c r="D254" s="4">
        <f>MAX(C254,SQRT($G$1^2-2*$E$2*IF(B254&lt;1/2/$B$1,B254,B254-1/2/$B$1)/'AL17150-10B Design tool'!$C$12*10^6))</f>
        <v>127.20902365753939</v>
      </c>
      <c r="E254" s="2"/>
      <c r="F254" s="2"/>
      <c r="G254" s="2"/>
    </row>
    <row r="255" spans="1:7">
      <c r="A255" s="2">
        <v>250</v>
      </c>
      <c r="B255" s="5">
        <f t="shared" si="7"/>
        <v>1.6666666666666594E-2</v>
      </c>
      <c r="C255" s="4">
        <f t="shared" si="6"/>
        <v>127.25935439899611</v>
      </c>
      <c r="D255" s="4">
        <f>MAX(C255,SQRT($G$1^2-2*$E$2*IF(B255&lt;1/2/$B$1,B255,B255-1/2/$B$1)/'AL17150-10B Design tool'!$C$12*10^6))</f>
        <v>127.25935439899611</v>
      </c>
      <c r="E255" s="2"/>
      <c r="F255" s="2"/>
      <c r="G255" s="2"/>
    </row>
    <row r="256" spans="1:7">
      <c r="A256" s="2">
        <v>251</v>
      </c>
      <c r="B256" s="5">
        <f t="shared" si="7"/>
        <v>1.673333333333326E-2</v>
      </c>
      <c r="C256" s="4">
        <f t="shared" si="6"/>
        <v>127.22938687787224</v>
      </c>
      <c r="D256" s="4">
        <f>MAX(C256,SQRT($G$1^2-2*$E$2*IF(B256&lt;1/2/$B$1,B256,B256-1/2/$B$1)/'AL17150-10B Design tool'!$C$12*10^6))</f>
        <v>127.22938687787224</v>
      </c>
      <c r="E256" s="2"/>
      <c r="F256" s="2"/>
      <c r="G256" s="2"/>
    </row>
    <row r="257" spans="1:7">
      <c r="A257" s="2">
        <v>252</v>
      </c>
      <c r="B257" s="5">
        <f t="shared" si="7"/>
        <v>1.6799999999999926E-2</v>
      </c>
      <c r="C257" s="4">
        <f t="shared" si="6"/>
        <v>127.11914000311081</v>
      </c>
      <c r="D257" s="4">
        <f>MAX(C257,SQRT($G$1^2-2*$E$2*IF(B257&lt;1/2/$B$1,B257,B257-1/2/$B$1)/'AL17150-10B Design tool'!$C$12*10^6))</f>
        <v>127.11914000311081</v>
      </c>
      <c r="E257" s="2"/>
      <c r="F257" s="2"/>
      <c r="G257" s="2"/>
    </row>
  </sheetData>
  <sheetProtection password="C5F7" sheet="1" objects="1" scenarios="1" selectLockedCells="1"/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4"/>
  <sheetViews>
    <sheetView topLeftCell="A10" zoomScaleNormal="100" workbookViewId="0">
      <selection activeCell="B22" sqref="B22"/>
    </sheetView>
  </sheetViews>
  <sheetFormatPr defaultColWidth="21.88671875" defaultRowHeight="13.8"/>
  <cols>
    <col min="1" max="1" width="17" style="55" customWidth="1"/>
    <col min="2" max="2" width="9.6640625" style="45" customWidth="1"/>
    <col min="3" max="3" width="9.77734375" style="45" customWidth="1"/>
    <col min="4" max="4" width="6.88671875" style="45" customWidth="1"/>
    <col min="5" max="16384" width="21.88671875" style="45"/>
  </cols>
  <sheetData>
    <row r="1" spans="1:4" ht="14.4" thickBot="1"/>
    <row r="2" spans="1:4">
      <c r="A2" s="58" t="s">
        <v>116</v>
      </c>
      <c r="B2" s="59" t="s">
        <v>117</v>
      </c>
      <c r="C2" s="71">
        <f>'AL17150-10B Design tool'!C26</f>
        <v>449.54851495340569</v>
      </c>
      <c r="D2" s="60" t="s">
        <v>118</v>
      </c>
    </row>
    <row r="3" spans="1:4">
      <c r="A3" s="61" t="s">
        <v>119</v>
      </c>
      <c r="B3" s="56" t="s">
        <v>119</v>
      </c>
      <c r="C3" s="68">
        <f>'AL17150-10B Design tool'!C27</f>
        <v>0</v>
      </c>
      <c r="D3" s="62" t="s">
        <v>118</v>
      </c>
    </row>
    <row r="4" spans="1:4">
      <c r="A4" s="61" t="s">
        <v>120</v>
      </c>
      <c r="B4" s="56" t="s">
        <v>121</v>
      </c>
      <c r="C4" s="69">
        <f>'AL17150-10B Design tool'!C28</f>
        <v>32.595785047872972</v>
      </c>
      <c r="D4" s="62" t="s">
        <v>112</v>
      </c>
    </row>
    <row r="5" spans="1:4">
      <c r="A5" s="61" t="s">
        <v>122</v>
      </c>
      <c r="B5" s="56" t="s">
        <v>123</v>
      </c>
      <c r="C5" s="69">
        <f>'AL17150-10B Design tool'!C29</f>
        <v>30.678813181867348</v>
      </c>
      <c r="D5" s="62" t="s">
        <v>124</v>
      </c>
    </row>
    <row r="6" spans="1:4">
      <c r="A6" s="61" t="s">
        <v>125</v>
      </c>
      <c r="B6" s="56" t="s">
        <v>126</v>
      </c>
      <c r="C6" s="69">
        <f>'AL17150-10B Design tool'!C30</f>
        <v>28.112871261648621</v>
      </c>
      <c r="D6" s="62" t="s">
        <v>112</v>
      </c>
    </row>
    <row r="7" spans="1:4">
      <c r="A7" s="61" t="s">
        <v>127</v>
      </c>
      <c r="B7" s="56" t="s">
        <v>128</v>
      </c>
      <c r="C7" s="69">
        <f>'AL17150-10B Design tool'!C31</f>
        <v>4.4829137862243504</v>
      </c>
      <c r="D7" s="62" t="s">
        <v>112</v>
      </c>
    </row>
    <row r="8" spans="1:4">
      <c r="A8" s="61" t="s">
        <v>108</v>
      </c>
      <c r="B8" s="56" t="s">
        <v>110</v>
      </c>
      <c r="C8" s="69">
        <f>'AL17150-10B Design tool'!C32</f>
        <v>0.36296293119147904</v>
      </c>
      <c r="D8" s="62" t="s">
        <v>112</v>
      </c>
    </row>
    <row r="9" spans="1:4" ht="14.4" thickBot="1">
      <c r="A9" s="63" t="s">
        <v>113</v>
      </c>
      <c r="B9" s="64" t="s">
        <v>114</v>
      </c>
      <c r="C9" s="70">
        <f>'AL17150-10B Design tool'!C33</f>
        <v>27.749908330457142</v>
      </c>
      <c r="D9" s="65" t="s">
        <v>112</v>
      </c>
    </row>
    <row r="10" spans="1:4" ht="14.4" thickBot="1"/>
    <row r="11" spans="1:4" ht="14.4" thickBot="1">
      <c r="A11" s="66" t="s">
        <v>129</v>
      </c>
      <c r="B11" s="24" t="str">
        <f>'AL17150-10B Design tool'!C25</f>
        <v>DCM</v>
      </c>
      <c r="C11" s="54"/>
      <c r="D11" s="40"/>
    </row>
    <row r="14" spans="1:4">
      <c r="A14" s="56" t="s">
        <v>132</v>
      </c>
      <c r="B14" s="56" t="s">
        <v>130</v>
      </c>
      <c r="C14" s="56" t="s">
        <v>131</v>
      </c>
    </row>
    <row r="15" spans="1:4">
      <c r="A15" s="126">
        <v>1</v>
      </c>
      <c r="B15" s="56">
        <v>0</v>
      </c>
      <c r="C15" s="57">
        <f>C3</f>
        <v>0</v>
      </c>
    </row>
    <row r="16" spans="1:4">
      <c r="A16" s="126"/>
      <c r="B16" s="69">
        <f>C7</f>
        <v>4.4829137862243504</v>
      </c>
      <c r="C16" s="72">
        <f>C2</f>
        <v>449.54851495340569</v>
      </c>
    </row>
    <row r="17" spans="1:3">
      <c r="A17" s="126"/>
      <c r="B17" s="69">
        <f>C7+C9</f>
        <v>32.23282211668149</v>
      </c>
      <c r="C17" s="72">
        <f>C3</f>
        <v>0</v>
      </c>
    </row>
    <row r="18" spans="1:3">
      <c r="A18" s="126"/>
      <c r="B18" s="69">
        <f>C4</f>
        <v>32.595785047872972</v>
      </c>
      <c r="C18" s="72">
        <f>C3</f>
        <v>0</v>
      </c>
    </row>
    <row r="19" spans="1:3">
      <c r="A19" s="126">
        <v>2</v>
      </c>
      <c r="B19" s="69">
        <f>C4+C7</f>
        <v>37.078698834097324</v>
      </c>
      <c r="C19" s="72">
        <f>C16</f>
        <v>449.54851495340569</v>
      </c>
    </row>
    <row r="20" spans="1:3">
      <c r="A20" s="126"/>
      <c r="B20" s="69">
        <f>B17+C4</f>
        <v>64.828607164554455</v>
      </c>
      <c r="C20" s="72">
        <f>C17</f>
        <v>0</v>
      </c>
    </row>
    <row r="21" spans="1:3">
      <c r="A21" s="126"/>
      <c r="B21" s="73">
        <f>C4*2</f>
        <v>65.191570095745945</v>
      </c>
      <c r="C21" s="72">
        <f>C3</f>
        <v>0</v>
      </c>
    </row>
    <row r="22" spans="1:3">
      <c r="A22" s="126">
        <v>3</v>
      </c>
      <c r="B22" s="73">
        <f>B21+C7</f>
        <v>69.674483881970289</v>
      </c>
      <c r="C22" s="72">
        <f>C2</f>
        <v>449.54851495340569</v>
      </c>
    </row>
    <row r="23" spans="1:3">
      <c r="A23" s="126"/>
      <c r="B23" s="73">
        <f>B22+C9</f>
        <v>97.424392212427435</v>
      </c>
      <c r="C23" s="72">
        <f>C3</f>
        <v>0</v>
      </c>
    </row>
    <row r="24" spans="1:3">
      <c r="A24" s="126"/>
      <c r="B24" s="73">
        <f>B23+C8</f>
        <v>97.78735514361891</v>
      </c>
      <c r="C24" s="72">
        <f>C3</f>
        <v>0</v>
      </c>
    </row>
    <row r="25" spans="1:3">
      <c r="A25" s="126">
        <v>4</v>
      </c>
      <c r="B25" s="72">
        <f>B24+C7</f>
        <v>102.27026892984325</v>
      </c>
      <c r="C25" s="68">
        <f>C2</f>
        <v>449.54851495340569</v>
      </c>
    </row>
    <row r="26" spans="1:3">
      <c r="A26" s="126"/>
      <c r="B26" s="72">
        <f>B25+C9</f>
        <v>130.02017726030039</v>
      </c>
      <c r="C26" s="68">
        <f>C3</f>
        <v>0</v>
      </c>
    </row>
    <row r="27" spans="1:3">
      <c r="A27" s="126"/>
      <c r="B27" s="72">
        <f>B26+C8</f>
        <v>130.38314019149186</v>
      </c>
      <c r="C27" s="68">
        <f>C26</f>
        <v>0</v>
      </c>
    </row>
    <row r="28" spans="1:3">
      <c r="B28" s="67"/>
    </row>
    <row r="29" spans="1:3">
      <c r="B29" s="67"/>
    </row>
    <row r="30" spans="1:3">
      <c r="B30" s="67"/>
    </row>
    <row r="31" spans="1:3">
      <c r="B31" s="67"/>
    </row>
    <row r="32" spans="1:3">
      <c r="B32" s="67"/>
    </row>
    <row r="33" spans="2:2">
      <c r="B33" s="67"/>
    </row>
    <row r="34" spans="2:2">
      <c r="B34" s="67"/>
    </row>
    <row r="35" spans="2:2">
      <c r="B35" s="67"/>
    </row>
    <row r="36" spans="2:2">
      <c r="B36" s="67"/>
    </row>
    <row r="37" spans="2:2">
      <c r="B37" s="67"/>
    </row>
    <row r="38" spans="2:2">
      <c r="B38" s="67"/>
    </row>
    <row r="39" spans="2:2">
      <c r="B39" s="67"/>
    </row>
    <row r="40" spans="2:2">
      <c r="B40" s="67"/>
    </row>
    <row r="41" spans="2:2">
      <c r="B41" s="67"/>
    </row>
    <row r="42" spans="2:2">
      <c r="B42" s="67"/>
    </row>
    <row r="43" spans="2:2">
      <c r="B43" s="67"/>
    </row>
    <row r="44" spans="2:2">
      <c r="B44" s="67"/>
    </row>
    <row r="45" spans="2:2">
      <c r="B45" s="67"/>
    </row>
    <row r="46" spans="2:2">
      <c r="B46" s="67"/>
    </row>
    <row r="47" spans="2:2">
      <c r="B47" s="67"/>
    </row>
    <row r="48" spans="2:2">
      <c r="B48" s="67"/>
    </row>
    <row r="49" spans="2:2">
      <c r="B49" s="67"/>
    </row>
    <row r="50" spans="2:2">
      <c r="B50" s="67"/>
    </row>
    <row r="51" spans="2:2">
      <c r="B51" s="67"/>
    </row>
    <row r="52" spans="2:2">
      <c r="B52" s="67"/>
    </row>
    <row r="53" spans="2:2">
      <c r="B53" s="67"/>
    </row>
    <row r="54" spans="2:2">
      <c r="B54" s="67"/>
    </row>
    <row r="55" spans="2:2">
      <c r="B55" s="67"/>
    </row>
    <row r="56" spans="2:2">
      <c r="B56" s="67"/>
    </row>
    <row r="57" spans="2:2">
      <c r="B57" s="67"/>
    </row>
    <row r="58" spans="2:2">
      <c r="B58" s="67"/>
    </row>
    <row r="59" spans="2:2">
      <c r="B59" s="67"/>
    </row>
    <row r="60" spans="2:2">
      <c r="B60" s="67"/>
    </row>
    <row r="61" spans="2:2">
      <c r="B61" s="67"/>
    </row>
    <row r="62" spans="2:2">
      <c r="B62" s="67"/>
    </row>
    <row r="63" spans="2:2">
      <c r="B63" s="67"/>
    </row>
    <row r="64" spans="2:2">
      <c r="B64" s="67"/>
    </row>
    <row r="65" spans="2:2">
      <c r="B65" s="67"/>
    </row>
    <row r="66" spans="2:2">
      <c r="B66" s="67"/>
    </row>
    <row r="67" spans="2:2">
      <c r="B67" s="67"/>
    </row>
    <row r="68" spans="2:2">
      <c r="B68" s="67"/>
    </row>
    <row r="69" spans="2:2">
      <c r="B69" s="67"/>
    </row>
    <row r="70" spans="2:2">
      <c r="B70" s="67"/>
    </row>
    <row r="71" spans="2:2">
      <c r="B71" s="67"/>
    </row>
    <row r="72" spans="2:2">
      <c r="B72" s="67"/>
    </row>
    <row r="73" spans="2:2">
      <c r="B73" s="67"/>
    </row>
    <row r="74" spans="2:2">
      <c r="B74" s="67"/>
    </row>
    <row r="75" spans="2:2">
      <c r="B75" s="67"/>
    </row>
    <row r="76" spans="2:2">
      <c r="B76" s="67"/>
    </row>
    <row r="77" spans="2:2">
      <c r="B77" s="67"/>
    </row>
    <row r="78" spans="2:2">
      <c r="B78" s="67"/>
    </row>
    <row r="79" spans="2:2">
      <c r="B79" s="67"/>
    </row>
    <row r="80" spans="2:2">
      <c r="B80" s="67"/>
    </row>
    <row r="81" spans="2:2">
      <c r="B81" s="67"/>
    </row>
    <row r="82" spans="2:2">
      <c r="B82" s="67"/>
    </row>
    <row r="83" spans="2:2">
      <c r="B83" s="67"/>
    </row>
    <row r="84" spans="2:2">
      <c r="B84" s="67"/>
    </row>
    <row r="85" spans="2:2">
      <c r="B85" s="67"/>
    </row>
    <row r="86" spans="2:2">
      <c r="B86" s="67"/>
    </row>
    <row r="87" spans="2:2">
      <c r="B87" s="67"/>
    </row>
    <row r="88" spans="2:2">
      <c r="B88" s="67"/>
    </row>
    <row r="89" spans="2:2">
      <c r="B89" s="67"/>
    </row>
    <row r="90" spans="2:2">
      <c r="B90" s="67"/>
    </row>
    <row r="91" spans="2:2">
      <c r="B91" s="67"/>
    </row>
    <row r="92" spans="2:2">
      <c r="B92" s="67"/>
    </row>
    <row r="93" spans="2:2">
      <c r="B93" s="67"/>
    </row>
    <row r="94" spans="2:2">
      <c r="B94" s="67"/>
    </row>
    <row r="95" spans="2:2">
      <c r="B95" s="67"/>
    </row>
    <row r="96" spans="2:2">
      <c r="B96" s="67"/>
    </row>
    <row r="97" spans="2:2">
      <c r="B97" s="67"/>
    </row>
    <row r="98" spans="2:2">
      <c r="B98" s="67"/>
    </row>
    <row r="99" spans="2:2">
      <c r="B99" s="67"/>
    </row>
    <row r="100" spans="2:2">
      <c r="B100" s="67"/>
    </row>
    <row r="101" spans="2:2">
      <c r="B101" s="67"/>
    </row>
    <row r="102" spans="2:2">
      <c r="B102" s="67"/>
    </row>
    <row r="103" spans="2:2">
      <c r="B103" s="67"/>
    </row>
    <row r="104" spans="2:2">
      <c r="B104" s="67"/>
    </row>
    <row r="105" spans="2:2">
      <c r="B105" s="67"/>
    </row>
    <row r="106" spans="2:2">
      <c r="B106" s="67"/>
    </row>
    <row r="107" spans="2:2">
      <c r="B107" s="67"/>
    </row>
    <row r="108" spans="2:2">
      <c r="B108" s="67"/>
    </row>
    <row r="109" spans="2:2">
      <c r="B109" s="67"/>
    </row>
    <row r="110" spans="2:2">
      <c r="B110" s="67"/>
    </row>
    <row r="111" spans="2:2">
      <c r="B111" s="67"/>
    </row>
    <row r="112" spans="2:2">
      <c r="B112" s="67"/>
    </row>
    <row r="113" spans="2:2">
      <c r="B113" s="67"/>
    </row>
    <row r="114" spans="2:2">
      <c r="B114" s="67"/>
    </row>
    <row r="115" spans="2:2">
      <c r="B115" s="67"/>
    </row>
    <row r="116" spans="2:2">
      <c r="B116" s="67"/>
    </row>
    <row r="117" spans="2:2">
      <c r="B117" s="67"/>
    </row>
    <row r="118" spans="2:2">
      <c r="B118" s="67"/>
    </row>
    <row r="119" spans="2:2">
      <c r="B119" s="67"/>
    </row>
    <row r="120" spans="2:2">
      <c r="B120" s="67"/>
    </row>
    <row r="121" spans="2:2">
      <c r="B121" s="67"/>
    </row>
    <row r="122" spans="2:2">
      <c r="B122" s="67"/>
    </row>
    <row r="123" spans="2:2">
      <c r="B123" s="67"/>
    </row>
    <row r="124" spans="2:2">
      <c r="B124" s="67"/>
    </row>
    <row r="125" spans="2:2">
      <c r="B125" s="67"/>
    </row>
    <row r="126" spans="2:2">
      <c r="B126" s="67"/>
    </row>
    <row r="127" spans="2:2">
      <c r="B127" s="67"/>
    </row>
    <row r="128" spans="2:2">
      <c r="B128" s="67"/>
    </row>
    <row r="129" spans="2:2">
      <c r="B129" s="67"/>
    </row>
    <row r="130" spans="2:2">
      <c r="B130" s="67"/>
    </row>
    <row r="131" spans="2:2">
      <c r="B131" s="67"/>
    </row>
    <row r="132" spans="2:2">
      <c r="B132" s="67"/>
    </row>
    <row r="133" spans="2:2">
      <c r="B133" s="67"/>
    </row>
    <row r="134" spans="2:2">
      <c r="B134" s="67"/>
    </row>
    <row r="135" spans="2:2">
      <c r="B135" s="67"/>
    </row>
    <row r="136" spans="2:2">
      <c r="B136" s="67"/>
    </row>
    <row r="137" spans="2:2">
      <c r="B137" s="67"/>
    </row>
    <row r="138" spans="2:2">
      <c r="B138" s="67"/>
    </row>
    <row r="139" spans="2:2">
      <c r="B139" s="67"/>
    </row>
    <row r="140" spans="2:2">
      <c r="B140" s="67"/>
    </row>
    <row r="141" spans="2:2">
      <c r="B141" s="67"/>
    </row>
    <row r="142" spans="2:2">
      <c r="B142" s="67"/>
    </row>
    <row r="143" spans="2:2">
      <c r="B143" s="67"/>
    </row>
    <row r="144" spans="2:2">
      <c r="B144" s="67"/>
    </row>
    <row r="145" spans="2:2">
      <c r="B145" s="67"/>
    </row>
    <row r="146" spans="2:2">
      <c r="B146" s="67"/>
    </row>
    <row r="147" spans="2:2">
      <c r="B147" s="67"/>
    </row>
    <row r="148" spans="2:2">
      <c r="B148" s="67"/>
    </row>
    <row r="149" spans="2:2">
      <c r="B149" s="67"/>
    </row>
    <row r="150" spans="2:2">
      <c r="B150" s="67"/>
    </row>
    <row r="151" spans="2:2">
      <c r="B151" s="67"/>
    </row>
    <row r="152" spans="2:2">
      <c r="B152" s="67"/>
    </row>
    <row r="153" spans="2:2">
      <c r="B153" s="67"/>
    </row>
    <row r="154" spans="2:2">
      <c r="B154" s="67"/>
    </row>
    <row r="155" spans="2:2">
      <c r="B155" s="67"/>
    </row>
    <row r="156" spans="2:2">
      <c r="B156" s="67"/>
    </row>
    <row r="157" spans="2:2">
      <c r="B157" s="67"/>
    </row>
    <row r="158" spans="2:2">
      <c r="B158" s="67"/>
    </row>
    <row r="159" spans="2:2">
      <c r="B159" s="67"/>
    </row>
    <row r="160" spans="2:2">
      <c r="B160" s="67"/>
    </row>
    <row r="161" spans="2:2">
      <c r="B161" s="67"/>
    </row>
    <row r="162" spans="2:2">
      <c r="B162" s="67"/>
    </row>
    <row r="163" spans="2:2">
      <c r="B163" s="67"/>
    </row>
    <row r="164" spans="2:2">
      <c r="B164" s="67"/>
    </row>
    <row r="165" spans="2:2">
      <c r="B165" s="67"/>
    </row>
    <row r="166" spans="2:2">
      <c r="B166" s="67"/>
    </row>
    <row r="167" spans="2:2">
      <c r="B167" s="67"/>
    </row>
    <row r="168" spans="2:2">
      <c r="B168" s="67"/>
    </row>
    <row r="169" spans="2:2">
      <c r="B169" s="67"/>
    </row>
    <row r="170" spans="2:2">
      <c r="B170" s="67"/>
    </row>
    <row r="171" spans="2:2">
      <c r="B171" s="67"/>
    </row>
    <row r="172" spans="2:2">
      <c r="B172" s="67"/>
    </row>
    <row r="173" spans="2:2">
      <c r="B173" s="67"/>
    </row>
    <row r="174" spans="2:2">
      <c r="B174" s="67"/>
    </row>
    <row r="175" spans="2:2">
      <c r="B175" s="67"/>
    </row>
    <row r="176" spans="2:2">
      <c r="B176" s="67"/>
    </row>
    <row r="177" spans="2:2">
      <c r="B177" s="67"/>
    </row>
    <row r="178" spans="2:2">
      <c r="B178" s="67"/>
    </row>
    <row r="179" spans="2:2">
      <c r="B179" s="67"/>
    </row>
    <row r="180" spans="2:2">
      <c r="B180" s="67"/>
    </row>
    <row r="181" spans="2:2">
      <c r="B181" s="67"/>
    </row>
    <row r="182" spans="2:2">
      <c r="B182" s="67"/>
    </row>
    <row r="183" spans="2:2">
      <c r="B183" s="67"/>
    </row>
    <row r="184" spans="2:2">
      <c r="B184" s="67"/>
    </row>
    <row r="185" spans="2:2">
      <c r="B185" s="67"/>
    </row>
    <row r="186" spans="2:2">
      <c r="B186" s="67"/>
    </row>
    <row r="187" spans="2:2">
      <c r="B187" s="67"/>
    </row>
    <row r="188" spans="2:2">
      <c r="B188" s="67"/>
    </row>
    <row r="189" spans="2:2">
      <c r="B189" s="67"/>
    </row>
    <row r="190" spans="2:2">
      <c r="B190" s="67"/>
    </row>
    <row r="191" spans="2:2">
      <c r="B191" s="67"/>
    </row>
    <row r="192" spans="2:2">
      <c r="B192" s="67"/>
    </row>
    <row r="193" spans="2:2">
      <c r="B193" s="67"/>
    </row>
    <row r="194" spans="2:2">
      <c r="B194" s="67"/>
    </row>
    <row r="195" spans="2:2">
      <c r="B195" s="67"/>
    </row>
    <row r="196" spans="2:2">
      <c r="B196" s="67"/>
    </row>
    <row r="197" spans="2:2">
      <c r="B197" s="67"/>
    </row>
    <row r="198" spans="2:2">
      <c r="B198" s="67"/>
    </row>
    <row r="199" spans="2:2">
      <c r="B199" s="67"/>
    </row>
    <row r="200" spans="2:2">
      <c r="B200" s="67"/>
    </row>
    <row r="201" spans="2:2">
      <c r="B201" s="67"/>
    </row>
    <row r="202" spans="2:2">
      <c r="B202" s="67"/>
    </row>
    <row r="203" spans="2:2">
      <c r="B203" s="67"/>
    </row>
    <row r="204" spans="2:2">
      <c r="B204" s="67"/>
    </row>
    <row r="205" spans="2:2">
      <c r="B205" s="67"/>
    </row>
    <row r="206" spans="2:2">
      <c r="B206" s="67"/>
    </row>
    <row r="207" spans="2:2">
      <c r="B207" s="67"/>
    </row>
    <row r="208" spans="2:2">
      <c r="B208" s="67"/>
    </row>
    <row r="209" spans="2:2">
      <c r="B209" s="67"/>
    </row>
    <row r="210" spans="2:2">
      <c r="B210" s="67"/>
    </row>
    <row r="211" spans="2:2">
      <c r="B211" s="67"/>
    </row>
    <row r="212" spans="2:2">
      <c r="B212" s="67"/>
    </row>
    <row r="213" spans="2:2">
      <c r="B213" s="67"/>
    </row>
    <row r="214" spans="2:2">
      <c r="B214" s="67"/>
    </row>
    <row r="215" spans="2:2">
      <c r="B215" s="67"/>
    </row>
    <row r="216" spans="2:2">
      <c r="B216" s="67"/>
    </row>
    <row r="217" spans="2:2">
      <c r="B217" s="67"/>
    </row>
    <row r="218" spans="2:2">
      <c r="B218" s="67"/>
    </row>
    <row r="219" spans="2:2">
      <c r="B219" s="67"/>
    </row>
    <row r="220" spans="2:2">
      <c r="B220" s="67"/>
    </row>
    <row r="221" spans="2:2">
      <c r="B221" s="67"/>
    </row>
    <row r="222" spans="2:2">
      <c r="B222" s="67"/>
    </row>
    <row r="223" spans="2:2">
      <c r="B223" s="67"/>
    </row>
    <row r="224" spans="2:2">
      <c r="B224" s="67"/>
    </row>
    <row r="225" spans="2:2">
      <c r="B225" s="67"/>
    </row>
    <row r="226" spans="2:2">
      <c r="B226" s="67"/>
    </row>
    <row r="227" spans="2:2">
      <c r="B227" s="67"/>
    </row>
    <row r="228" spans="2:2">
      <c r="B228" s="67"/>
    </row>
    <row r="229" spans="2:2">
      <c r="B229" s="67"/>
    </row>
    <row r="230" spans="2:2">
      <c r="B230" s="67"/>
    </row>
    <row r="231" spans="2:2">
      <c r="B231" s="67"/>
    </row>
    <row r="232" spans="2:2">
      <c r="B232" s="67"/>
    </row>
    <row r="233" spans="2:2">
      <c r="B233" s="67"/>
    </row>
    <row r="234" spans="2:2">
      <c r="B234" s="67"/>
    </row>
    <row r="235" spans="2:2">
      <c r="B235" s="67"/>
    </row>
    <row r="236" spans="2:2">
      <c r="B236" s="67"/>
    </row>
    <row r="237" spans="2:2">
      <c r="B237" s="67"/>
    </row>
    <row r="238" spans="2:2">
      <c r="B238" s="67"/>
    </row>
    <row r="239" spans="2:2">
      <c r="B239" s="67"/>
    </row>
    <row r="240" spans="2:2">
      <c r="B240" s="67"/>
    </row>
    <row r="241" spans="2:2">
      <c r="B241" s="67"/>
    </row>
    <row r="242" spans="2:2">
      <c r="B242" s="67"/>
    </row>
    <row r="243" spans="2:2">
      <c r="B243" s="67"/>
    </row>
    <row r="244" spans="2:2">
      <c r="B244" s="67"/>
    </row>
    <row r="245" spans="2:2">
      <c r="B245" s="67"/>
    </row>
    <row r="246" spans="2:2">
      <c r="B246" s="67"/>
    </row>
    <row r="247" spans="2:2">
      <c r="B247" s="67"/>
    </row>
    <row r="248" spans="2:2">
      <c r="B248" s="67"/>
    </row>
    <row r="249" spans="2:2">
      <c r="B249" s="67"/>
    </row>
    <row r="250" spans="2:2">
      <c r="B250" s="67"/>
    </row>
    <row r="251" spans="2:2">
      <c r="B251" s="67"/>
    </row>
    <row r="252" spans="2:2">
      <c r="B252" s="67"/>
    </row>
    <row r="253" spans="2:2">
      <c r="B253" s="67"/>
    </row>
    <row r="254" spans="2:2">
      <c r="B254" s="67"/>
    </row>
  </sheetData>
  <sheetProtection password="C5F7" sheet="1" objects="1" scenarios="1" selectLockedCells="1"/>
  <mergeCells count="4">
    <mergeCell ref="A15:A18"/>
    <mergeCell ref="A19:A21"/>
    <mergeCell ref="A22:A24"/>
    <mergeCell ref="A25:A27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27</vt:i4>
      </vt:variant>
    </vt:vector>
  </HeadingPairs>
  <TitlesOfParts>
    <vt:vector size="30" baseType="lpstr">
      <vt:lpstr>AL17150-10B Design tool</vt:lpstr>
      <vt:lpstr>Data</vt:lpstr>
      <vt:lpstr>IL</vt:lpstr>
      <vt:lpstr>'AL17150-10B Design tool'!CFB</vt:lpstr>
      <vt:lpstr>'AL17150-10B Design tool'!CFBa</vt:lpstr>
      <vt:lpstr>'AL17150-10B Design tool'!CFBaes</vt:lpstr>
      <vt:lpstr>'AL17150-10B Design tool'!Coa</vt:lpstr>
      <vt:lpstr>'AL17150-10B Design tool'!Cout</vt:lpstr>
      <vt:lpstr>'AL17150-10B Design tool'!fs</vt:lpstr>
      <vt:lpstr>'AL17150-10B Design tool'!Ies</vt:lpstr>
      <vt:lpstr>'AL17150-10B Design tool'!Io</vt:lpstr>
      <vt:lpstr>Ipkmax_max</vt:lpstr>
      <vt:lpstr>Ipkmax_min</vt:lpstr>
      <vt:lpstr>Ipkmax_typ</vt:lpstr>
      <vt:lpstr>'AL17150-10B Design tool'!Lm</vt:lpstr>
      <vt:lpstr>'AL17150-10B Design tool'!RFBDes</vt:lpstr>
      <vt:lpstr>'AL17150-10B Design tool'!RFBdown</vt:lpstr>
      <vt:lpstr>'AL17150-10B Design tool'!RFBup</vt:lpstr>
      <vt:lpstr>'AL17150-10B Design tool'!Toffmin_max</vt:lpstr>
      <vt:lpstr>'AL17150-10B Design tool'!Toffmin_min</vt:lpstr>
      <vt:lpstr>'AL17150-10B Design tool'!Toffmin_Typ</vt:lpstr>
      <vt:lpstr>'AL17150-10B Design tool'!Trr</vt:lpstr>
      <vt:lpstr>Vc1_max</vt:lpstr>
      <vt:lpstr>Vc1_min</vt:lpstr>
      <vt:lpstr>'AL17150-10B Design tool'!Ves</vt:lpstr>
      <vt:lpstr>'AL17150-10B Design tool'!Vinacmax</vt:lpstr>
      <vt:lpstr>'AL17150-10B Design tool'!Vinacmin</vt:lpstr>
      <vt:lpstr>'AL17150-10B Design tool'!Vo</vt:lpstr>
      <vt:lpstr>'AL17150-10B Design tool'!Vripple</vt:lpstr>
      <vt:lpstr>'AL17150-10B Design tool'!Vrrm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XueGao Yin [尹学高]/BSH</dc:creator>
  <cp:lastModifiedBy>Diodes</cp:lastModifiedBy>
  <dcterms:created xsi:type="dcterms:W3CDTF">2020-06-23T06:21:43Z</dcterms:created>
  <dcterms:modified xsi:type="dcterms:W3CDTF">2020-07-08T21:34:48Z</dcterms:modified>
</cp:coreProperties>
</file>